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0" windowWidth="11295" windowHeight="8400" activeTab="0"/>
  </bookViews>
  <sheets>
    <sheet name="Копейки" sheetId="1" r:id="rId1"/>
    <sheet name="Лист2" sheetId="2" r:id="rId2"/>
    <sheet name="Лист3" sheetId="3" r:id="rId3"/>
  </sheets>
  <definedNames>
    <definedName name="_xlnm.Print_Titles" localSheetId="0">'Копейки'!$11:$11</definedName>
    <definedName name="_xlnm.Print_Area" localSheetId="0">'Копейки'!$A$1:$U$179</definedName>
  </definedNames>
  <calcPr fullCalcOnLoad="1"/>
</workbook>
</file>

<file path=xl/sharedStrings.xml><?xml version="1.0" encoding="utf-8"?>
<sst xmlns="http://schemas.openxmlformats.org/spreadsheetml/2006/main" count="774" uniqueCount="331">
  <si>
    <t>№ п/п</t>
  </si>
  <si>
    <t>чел.</t>
  </si>
  <si>
    <t>Количество расселяемых жилых
помещений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</si>
  <si>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</si>
  <si>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</si>
  <si>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</si>
  <si>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</si>
  <si>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</si>
  <si>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руб.</t>
  </si>
  <si>
    <t xml:space="preserve">
</t>
  </si>
  <si>
    <t xml:space="preserve">
</t>
  </si>
  <si>
    <t xml:space="preserve">
</t>
  </si>
  <si>
    <t>X</t>
  </si>
  <si>
    <t>16.12.2009</t>
  </si>
  <si>
    <t>номер</t>
  </si>
  <si>
    <t>дата</t>
  </si>
  <si>
    <t>всего</t>
  </si>
  <si>
    <t>Адрес
многоквартирного дома</t>
  </si>
  <si>
    <t>Общая площадь жилых
помещений многоквартирного дома</t>
  </si>
  <si>
    <t xml:space="preserve">Стоимость переселения граждан </t>
  </si>
  <si>
    <t>Число жителей, всего</t>
  </si>
  <si>
    <t>Число жителей, планируемых
 к переселению</t>
  </si>
  <si>
    <t>кв. м</t>
  </si>
  <si>
    <t>1.</t>
  </si>
  <si>
    <t>2.</t>
  </si>
  <si>
    <t>3.</t>
  </si>
  <si>
    <t>4.</t>
  </si>
  <si>
    <t>5.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</si>
  <si>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</si>
  <si>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</si>
  <si>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</si>
  <si>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</si>
  <si>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</si>
  <si>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</si>
  <si>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</si>
  <si>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</si>
  <si>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</si>
  <si>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</si>
  <si>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</si>
  <si>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</si>
  <si>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</si>
  <si>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</si>
  <si>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</si>
  <si>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</si>
  <si>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</si>
  <si>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</si>
  <si>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</si>
  <si>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</si>
  <si>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</si>
  <si>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</si>
  <si>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Планируемая дата  окончания
переселения (квартал, год)</t>
  </si>
  <si>
    <t>33.</t>
  </si>
  <si>
    <t>34.</t>
  </si>
  <si>
    <t>р.п. Вешкайма,                                                      ул. Энергетиков, д. 8</t>
  </si>
  <si>
    <t>р.п. Вешкайма,                                                      пер. Назарова 1-й, д.6</t>
  </si>
  <si>
    <t>р.п. Вешкайма,                                                      ул. Спортивная, д. 13</t>
  </si>
  <si>
    <t>11.</t>
  </si>
  <si>
    <t>19.</t>
  </si>
  <si>
    <t>20.</t>
  </si>
  <si>
    <t>03</t>
  </si>
  <si>
    <t>02</t>
  </si>
  <si>
    <t>г. Димитровград,                                                ул. 50 лет Октября, д. 191</t>
  </si>
  <si>
    <t>г. Димитровград,                                                  ул. 981 км, д. 1</t>
  </si>
  <si>
    <t>г. Димитровград,                                                  ул. 981 км, д. 2</t>
  </si>
  <si>
    <t>г. Димитровград,                                                  ул. 981 км, д. 4</t>
  </si>
  <si>
    <t>г. Димитровград,                                                  ул. 989 км, д. 4</t>
  </si>
  <si>
    <t>г. Ульяновск,                                                        пер. Хрустальный, д. 4</t>
  </si>
  <si>
    <t>г. Ульяновск,                                                         ул. Герасимова, д. 29</t>
  </si>
  <si>
    <t>г. Ульяновск,                                                         ул. Герасимова, д. 33</t>
  </si>
  <si>
    <t>г. Ульяновск,                                                         ул. Герасимова, д. 31</t>
  </si>
  <si>
    <t>г. Ульяновск,                                                       ул. Локомотивная, д. 128</t>
  </si>
  <si>
    <t>г. Ульяновск,                                                       ул. Лихачёва, д. 15</t>
  </si>
  <si>
    <t>г. Ульяновск,                                                        ул. Минина, д. 13</t>
  </si>
  <si>
    <t>г. Ульяновск,                                                            ул. Ростовская, д. 59</t>
  </si>
  <si>
    <t>г. Ульяновск,                                                            ул. Стасова, д. 25</t>
  </si>
  <si>
    <t>г. Ульяновск,                                                       ул. Красноармейская, д. 124</t>
  </si>
  <si>
    <t>35.</t>
  </si>
  <si>
    <t>36.</t>
  </si>
  <si>
    <t>37.</t>
  </si>
  <si>
    <t>р.п. Вешкайма,                                                      ул. Назарова, д. 45</t>
  </si>
  <si>
    <t>р.п. Вешкайма,                                                      ул. Назарова, д. 57</t>
  </si>
  <si>
    <t>24а</t>
  </si>
  <si>
    <t>27а</t>
  </si>
  <si>
    <t>28а</t>
  </si>
  <si>
    <t>г. Ульяновск,                                                         ул. 12 Сентября, д. 105</t>
  </si>
  <si>
    <t>г. Ульяновск,                                                         ул. Хваткова, д. 2б</t>
  </si>
  <si>
    <t>г. Ульяновск,                                                         ул. Хваткова, д. 6</t>
  </si>
  <si>
    <t>г. Новоульяновск,                                                         ул. Волжская, д. 27</t>
  </si>
  <si>
    <t>г. Новоульяновск,                                                         ул. Волжская, д. 29</t>
  </si>
  <si>
    <t>г. Новоульяновск,                                                         ул. Волжская, д. 31</t>
  </si>
  <si>
    <t>40.</t>
  </si>
  <si>
    <t>41.</t>
  </si>
  <si>
    <t>с. Криуши,                                                                      ул. Затон, д.13</t>
  </si>
  <si>
    <t>с. Криуши,                                                                      ул. Затон, д.15</t>
  </si>
  <si>
    <t>с. Криуши,                                                                      ул. Затон, д.33</t>
  </si>
  <si>
    <t>б/н</t>
  </si>
  <si>
    <t>IV кв. 2015 г.</t>
  </si>
  <si>
    <t>IV кв. 2016 г.</t>
  </si>
  <si>
    <t>г. Новоульяновск,                                                         ул. Комсомольская, д. 11</t>
  </si>
  <si>
    <t>г. Новоульяновск,                                                         ул. Ульяновская, д. 12</t>
  </si>
  <si>
    <t>г. Ульяновск,                                                         п. УКСМ, д. 2</t>
  </si>
  <si>
    <t>г. Ульяновск,                                                         п. УКСМ, д. 3</t>
  </si>
  <si>
    <t>г. Ульяновск,                                                         п. УКСМ, д. 7</t>
  </si>
  <si>
    <t>г. Ульяновск,                                                         п. УКСМ, д. 8</t>
  </si>
  <si>
    <t>7а</t>
  </si>
  <si>
    <t>6а</t>
  </si>
  <si>
    <t>8а</t>
  </si>
  <si>
    <t>23а</t>
  </si>
  <si>
    <t>25а</t>
  </si>
  <si>
    <t>26а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</si>
  <si>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</si>
  <si>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</si>
  <si>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</si>
  <si>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</si>
  <si>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</si>
  <si>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</si>
  <si>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</si>
  <si>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</si>
  <si>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</si>
  <si>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</si>
  <si>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</si>
  <si>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</si>
  <si>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</si>
  <si>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</si>
  <si>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</si>
  <si>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</si>
  <si>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</si>
  <si>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</si>
  <si>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</si>
  <si>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</si>
  <si>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</si>
  <si>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</si>
  <si>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</si>
  <si>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</si>
  <si>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</si>
  <si>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</si>
  <si>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</si>
  <si>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</si>
  <si>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</si>
  <si>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</si>
  <si>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Итого по муниципальному образованию «Вешкаймское городское поселение»</t>
  </si>
  <si>
    <t>Итого по муниципальному образованию «Новомайнское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</si>
  <si>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</si>
  <si>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«Новоспасское городское поселение»</t>
  </si>
  <si>
    <t>Итого по муниципальному образованию «Красносельское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</si>
  <si>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</si>
  <si>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«Большеключищенское сельское поселение»</t>
  </si>
  <si>
    <t>г. Димитровград,                                                  ул. Бурцева, д. 8</t>
  </si>
  <si>
    <t>г. Димитровград,                                                  ул. Власть Труда, д. 27</t>
  </si>
  <si>
    <t>г. Димитровград,                                                  ул. Прониной, д. 17</t>
  </si>
  <si>
    <t>г. Димитровград,                                                  ул. Севастопольская, д. 8</t>
  </si>
  <si>
    <t>Итого по муниципальному образованию «Новосёлкинское сельское поселение»</t>
  </si>
  <si>
    <t>Итого по муниципальному образованию «Зелёнорощинское сельское поселение»</t>
  </si>
  <si>
    <t>г. Димитровград,                                                  ул. Красноармейская, д. 48</t>
  </si>
  <si>
    <t>г. Димитровград,                                                  ул. Куйбышева, д. 209</t>
  </si>
  <si>
    <t>г. Димитровград,                                                  ул. Куйбышева, д. 224</t>
  </si>
  <si>
    <t>г. Димитровград,                                                  ул. Куйбышева, д. 237</t>
  </si>
  <si>
    <t>г. Димитровград,                                                  ул. Пушкина, д. 86</t>
  </si>
  <si>
    <t>г. Димитровград,                                                  ул. Самарская, д. 70</t>
  </si>
  <si>
    <t>г. Димитровград,                                                  ул. Тухачевского, д. 178</t>
  </si>
  <si>
    <t>г. Димитровград,                                                  ул. Шмидта, д. 1</t>
  </si>
  <si>
    <t>г. Ульяновск,                                                         ул. Авиационная, д. 1</t>
  </si>
  <si>
    <t>г. Ульяновск,                                                         ул. Авиационная, д. 2</t>
  </si>
  <si>
    <t>г. Димитровград,                                                  ул. Ангарская, д. 1</t>
  </si>
  <si>
    <t>г. Димитровград,                                                  ул. Ангарская, д. 7</t>
  </si>
  <si>
    <t>г. Димитровград,                                                  ул. Байкальская, д. 2</t>
  </si>
  <si>
    <t>г. Димитровград,                                                  ул. Баумана, д. 16</t>
  </si>
  <si>
    <t>г. Димитровград,                                                  ул. Комсомольская, д. 96</t>
  </si>
  <si>
    <t>г. Димитровград,                                                  ул. Куйбышева, д. 196</t>
  </si>
  <si>
    <t>г. Димитровград,                                                  ул. Куйбышева, д. 207</t>
  </si>
  <si>
    <t>г. Димитровград,                                                  ул. Кулькова, д. 206</t>
  </si>
  <si>
    <t>г. Димитровград,                                                  ул. Севастопольская, д. 12</t>
  </si>
  <si>
    <t>г. Димитровград,                                                  ул. Хмельницкого, д. 106</t>
  </si>
  <si>
    <t>г. Димитровград,                                                  ул. Хмельницкого, д. 146а</t>
  </si>
  <si>
    <t>г. Ульяновск,                                                        пр-т Гая, д. 44</t>
  </si>
  <si>
    <t>п. Карамзина,                                                        ул. Южная, д. 1</t>
  </si>
  <si>
    <t>158/10</t>
  </si>
  <si>
    <t>62/11</t>
  </si>
  <si>
    <t>31а</t>
  </si>
  <si>
    <t>32а</t>
  </si>
  <si>
    <t>IV кв. 2017 г.</t>
  </si>
  <si>
    <t>III кв. 2017 г.</t>
  </si>
  <si>
    <t>IV кв. 2018 г.</t>
  </si>
  <si>
    <t>Итого по муниципальному образованию «город Димитровград»</t>
  </si>
  <si>
    <t>Итого по муниципальному образованию «город Ульяновск»</t>
  </si>
  <si>
    <t>6.</t>
  </si>
  <si>
    <t>7.</t>
  </si>
  <si>
    <t>38.</t>
  </si>
  <si>
    <t>39.</t>
  </si>
  <si>
    <t>58.</t>
  </si>
  <si>
    <t>59.</t>
  </si>
  <si>
    <t>60.</t>
  </si>
  <si>
    <t>55.</t>
  </si>
  <si>
    <t>с.  Вешкайма,                                                      ул. Советская, д. 94</t>
  </si>
  <si>
    <t>АДРЕСНЫЙ ПЕРЕЧЕНЬ
 многоквартирных домов, признанных до 01 января 2012 года 
в установленном порядке  аварийными и подлежащими сносу или реконструкции
в связи с физическим износом в процессе их эксплуатации</t>
  </si>
  <si>
    <t>Итого по этапу 2014 года  с финансовой поддержкой Фонда</t>
  </si>
  <si>
    <t>7/11</t>
  </si>
  <si>
    <t>28/10</t>
  </si>
  <si>
    <t>157/10</t>
  </si>
  <si>
    <t xml:space="preserve">    к Программе</t>
  </si>
  <si>
    <t xml:space="preserve">   «ПРИЛОЖЕНИЕ № 1</t>
  </si>
  <si>
    <t>Внебюджетные источники финансирования</t>
  </si>
  <si>
    <t>Дополнительные источники финансирования</t>
  </si>
  <si>
    <t>Документ,
подтверждающий
признание много-квартирного дома
аварийным</t>
  </si>
  <si>
    <t>за счёт средств областного 
бюджета Ульяновской области 
на долевое финансирование</t>
  </si>
  <si>
    <t>за счёт средств бюджетов муниципальных 
образований Ульяновской области 
на долевое финансирование</t>
  </si>
  <si>
    <t>Итого по этапу 2014 года, 
в том числе:</t>
  </si>
  <si>
    <t>р.п. Новоспасское, 
пл. Семашко, д. 17</t>
  </si>
  <si>
    <t>г. Инза, 
ул. Черняховского, д. 2А</t>
  </si>
  <si>
    <t>г. Инза, 
ул. Черняховского, д. 2Б</t>
  </si>
  <si>
    <t>с. Репьёвка, 
ул. Советская, д. 2</t>
  </si>
  <si>
    <t>Итого по муниципальному образованию «Инзенское 
городское поселение»</t>
  </si>
  <si>
    <t>с. Большие Ключищи, 
ул. Ленина, д. 4</t>
  </si>
  <si>
    <t>с. Большие Ключищи, 
ул. Ленина, д. 6</t>
  </si>
  <si>
    <t>п. Зелёная Роща, 
ул. Новый Квартал, д.10</t>
  </si>
  <si>
    <t>п. Зелёная Роща, 
ул. Новый Квартал, д.11</t>
  </si>
  <si>
    <t>п. Зелёная Роща, 
ул. Новый Квартал, д.12</t>
  </si>
  <si>
    <t>р.п. Ишеевка, 
ул. Никонорова, д. 5</t>
  </si>
  <si>
    <t>г. Инза, 
пер. Заводской, д. 9</t>
  </si>
  <si>
    <t>г. Инза, 
пер. Заводской, д. 11</t>
  </si>
  <si>
    <t>г. Инза, 
ул. Герцена, д. 2</t>
  </si>
  <si>
    <t>г. Инза, 
ул. Герцена, д. 4</t>
  </si>
  <si>
    <t>г. Инза, 
ул. Герцена, д. 5</t>
  </si>
  <si>
    <t>г. Инза, 
ул. Карла Либкнехта, д. 2</t>
  </si>
  <si>
    <t>г. Инза, 
ул. Карла Либкнехта, д. 4</t>
  </si>
  <si>
    <t>г. Инза, 
ул. Карла Либкнехта, д. 5</t>
  </si>
  <si>
    <t>г. Инза, 
ул. Яна Лациса, д. 15</t>
  </si>
  <si>
    <t>р.п. Новая Майна, 
ул. Маширина, д. 13</t>
  </si>
  <si>
    <t>р.п. Новая Майна, 
ул. Маширина, д. 15</t>
  </si>
  <si>
    <t>п. Новосёлки, 
ул. Октябрьская, д. 10</t>
  </si>
  <si>
    <t>с. Новочеремшанск, 
ул. Зеленая, д. 2</t>
  </si>
  <si>
    <t>с. Новочеремшанск, 
ул. Зеленая, д. 9</t>
  </si>
  <si>
    <t>р.п. Цемзавод, 
ул. Рабочая, д. 1</t>
  </si>
  <si>
    <t>р.п. Цемзавод, 
ул. Рабочая, д. 3</t>
  </si>
  <si>
    <t>р.п. Цемзавод, 
ул. Рабочая, д. 2</t>
  </si>
  <si>
    <t>р.п. Цемзавод, 
ул. Рабочая, д. 4</t>
  </si>
  <si>
    <t>р.п. Цемзавод, 
ул. Рабочая, д. 6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</si>
  <si>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</si>
  <si>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</si>
  <si>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Итого по муниципальному образованию «Барышское 
городское поселение»</t>
  </si>
  <si>
    <t>г. Барыш, 
ул. Гагарина, д. 11</t>
  </si>
  <si>
    <t>г. Барыш, 
пл. Гладышева, д. 8</t>
  </si>
  <si>
    <t>г. Барыш, 
ул. Ленина, д. 62</t>
  </si>
  <si>
    <t>р.п. Карсун, 
ул. Куйбышева, д. 19</t>
  </si>
  <si>
    <t>р.п. Карсун, 
ул. Куйбышева, д. 21</t>
  </si>
  <si>
    <t>р.п. Карсун, 
ул. Куйбышева, д. 23</t>
  </si>
  <si>
    <t>г. Инза, 
ул. Победы, д. 60</t>
  </si>
  <si>
    <t>г. Инза, 
ул. Рабочая, д. 3</t>
  </si>
  <si>
    <t>г. Инза, 
ул. Рабочая, д. 5</t>
  </si>
  <si>
    <t>р.п. Цемзавод, 
ул. Горная, д. 1</t>
  </si>
  <si>
    <t>р.п. Цемзавод, 
ул. Горького, д. 1</t>
  </si>
  <si>
    <t>р.п. Цемзавод, 
ул. Горького, д. 8</t>
  </si>
  <si>
    <t>р.п. Цемзавод, 
ул. Заводская, д. 9</t>
  </si>
  <si>
    <t>р.п. Цемзавод, 
ул. Заводская, д. 10</t>
  </si>
  <si>
    <t>р.п. Цемзавод, 
ул. Заводская, д. 1</t>
  </si>
  <si>
    <t>Итого по муниципальному образованию «Ишеевское 
городское поселение»</t>
  </si>
  <si>
    <t>р.п. Ишеевка, 
ул. Гагарина, д. 5</t>
  </si>
  <si>
    <t>Итого по муниципальному образованию «город Новоульяновск»</t>
  </si>
  <si>
    <t>р.п. Карсун, 
ул. Куйбышева, д. 25</t>
  </si>
  <si>
    <t>р.п. Карсун, 
ул. Куйбышева, д. 44</t>
  </si>
  <si>
    <t>за счёт средств государственной корпорации –
Фонда содействия реформированию жилищно-
коммунального хозяйства (далее – Фонд)</t>
  </si>
  <si>
    <t>Планируемая дата сноса 
многоквартирного дома (квартал, год)</t>
  </si>
  <si>
    <t>с. Максимовка, 
ул. Максима Горького, д.5</t>
  </si>
  <si>
    <t>Итого по этапу 2014 года без финансовой поддержки Фонда</t>
  </si>
  <si>
    <t>р.п. Чуфарово, 
ул. Железной Дивизии, д. 9</t>
  </si>
  <si>
    <t>г. Барыш, 
ул. Фабричная, д. 12</t>
  </si>
  <si>
    <t>с. Криуши,                                                                      ул. Затон, д.38</t>
  </si>
  <si>
    <t>р.п. Цемзавод, 
ул. Кооперативная, д. 5</t>
  </si>
  <si>
    <t>р.п. Цемзавод, 
ул. Кооперативная, д. 6</t>
  </si>
  <si>
    <t>Итого по этапу 2016 года без финансовой поддержки Фонда</t>
  </si>
  <si>
    <t>Х</t>
  </si>
  <si>
    <t>Итого по этапу 2015 года без финансовой поддержки Фонда</t>
  </si>
  <si>
    <t>76.</t>
  </si>
  <si>
    <t>77.</t>
  </si>
  <si>
    <t>78.</t>
  </si>
  <si>
    <t>79.</t>
  </si>
  <si>
    <t>80.</t>
  </si>
  <si>
    <t>81.</t>
  </si>
  <si>
    <t>82.</t>
  </si>
  <si>
    <t>Итого по муниципальному образованию «Чуфаровское городское поселение»</t>
  </si>
  <si>
    <t>100.</t>
  </si>
  <si>
    <t>95.</t>
  </si>
  <si>
    <t>96.</t>
  </si>
  <si>
    <t>97.</t>
  </si>
  <si>
    <t>98.</t>
  </si>
  <si>
    <t>99.</t>
  </si>
  <si>
    <t>90.</t>
  </si>
  <si>
    <t>91.</t>
  </si>
  <si>
    <t>92.</t>
  </si>
  <si>
    <t>93.</t>
  </si>
  <si>
    <t>94.</t>
  </si>
  <si>
    <t>83.</t>
  </si>
  <si>
    <t>84.</t>
  </si>
  <si>
    <t>85.</t>
  </si>
  <si>
    <t>86.</t>
  </si>
  <si>
    <t>87.</t>
  </si>
  <si>
    <t>88.</t>
  </si>
  <si>
    <t>89.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</si>
  <si>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</si>
  <si>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</si>
  <si>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</si>
  <si>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</si>
  <si>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</si>
  <si>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</si>
  <si>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</si>
  <si>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</si>
  <si>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</si>
  <si>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</si>
  <si>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</si>
  <si>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</si>
  <si>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</si>
  <si>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</si>
  <si>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</si>
  <si>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</si>
  <si>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</si>
  <si>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</si>
  <si>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</si>
  <si>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</si>
  <si>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обл</t>
  </si>
  <si>
    <t>мо</t>
  </si>
  <si>
    <t>внебюджет</t>
  </si>
  <si>
    <t>29-П февраль</t>
  </si>
  <si>
    <t>разница</t>
  </si>
  <si>
    <t xml:space="preserve">Итого по этапу 2015 года, 
в том числе:
</t>
  </si>
  <si>
    <t>Итого по этапу 2015 года   
с финансовой поддержкой Фонда</t>
  </si>
  <si>
    <t>Итого по этапу 2016 года  
с финансовой поддержкой Фонда</t>
  </si>
  <si>
    <t>Итого по этапу 2016 года, 
в том числе:</t>
  </si>
  <si>
    <t>Итого по муниципальному образованию «Карсунское 
городское поселение»</t>
  </si>
  <si>
    <t>Итого по Ульяновской области
за 2014-2016 годы,  в том числе:</t>
  </si>
  <si>
    <t>Итого по Ульяновской области
за 2014-2016 годы с финансовой поддержкой Фонда</t>
  </si>
  <si>
    <t>Итого по Ульяновской области
за 2014-2016 годы без финансовой поддержкой Фонда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</si>
</sst>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#\ ###\ ###\ ##0.00"/>
    <numFmt numFmtId="167" formatCode="#####\ ###\ ###\ ##0.00"/>
    <numFmt numFmtId="168" formatCode="##\ ###\ ###\ ##0.00"/>
    <numFmt numFmtId="169" formatCode="###.0\ ###\ ###\ ##0"/>
    <numFmt numFmtId="170" formatCode="###.00\ ###\ ###\ ##0"/>
    <numFmt numFmtId="171" formatCode="###.000\ ###\ ###\ ##0"/>
    <numFmt numFmtId="172" formatCode="###.\ ###\ ###\ ##0"/>
    <numFmt numFmtId="173" formatCode="###.###\ ###\ ##0"/>
    <numFmt numFmtId="174" formatCode="###.##\ ###\ ##0"/>
    <numFmt numFmtId="175" formatCode="###.#\ ###\ ##0"/>
    <numFmt numFmtId="176" formatCode="######\ ###\ ###\ ##0.00"/>
    <numFmt numFmtId="177" formatCode="[$-FC19]d\ mmmm\ yyyy\ &quot;г.&quot;"/>
    <numFmt numFmtId="178" formatCode="#\ ###\ ###\ ##0.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0000000"/>
    <numFmt numFmtId="203" formatCode="#,##0.00000000000"/>
    <numFmt numFmtId="204" formatCode="#,##0.00000000000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9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21"/>
      <name val="Times New Roman"/>
      <family val="1"/>
    </font>
    <font>
      <b/>
      <sz val="21"/>
      <name val="Times New Roman"/>
      <family val="1"/>
    </font>
    <font>
      <sz val="2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0" fillId="25" borderId="0" xfId="0" applyFill="1" applyAlignment="1">
      <alignment/>
    </xf>
    <xf numFmtId="0" fontId="0" fillId="21" borderId="0" xfId="0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top"/>
    </xf>
    <xf numFmtId="3" fontId="14" fillId="0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 quotePrefix="1">
      <alignment horizontal="center" vertical="top"/>
    </xf>
    <xf numFmtId="14" fontId="12" fillId="0" borderId="10" xfId="0" applyNumberFormat="1" applyFont="1" applyFill="1" applyBorder="1" applyAlignment="1">
      <alignment horizontal="center" vertical="top"/>
    </xf>
    <xf numFmtId="164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 quotePrefix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quotePrefix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center" vertical="top"/>
    </xf>
    <xf numFmtId="4" fontId="12" fillId="0" borderId="13" xfId="0" applyNumberFormat="1" applyFont="1" applyFill="1" applyBorder="1" applyAlignment="1">
      <alignment horizontal="center" vertical="top"/>
    </xf>
    <xf numFmtId="16" fontId="12" fillId="0" borderId="10" xfId="0" applyNumberFormat="1" applyFont="1" applyFill="1" applyBorder="1" applyAlignment="1" quotePrefix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quotePrefix="1">
      <alignment horizontal="left" vertical="top" wrapText="1"/>
    </xf>
    <xf numFmtId="0" fontId="12" fillId="0" borderId="14" xfId="0" applyFont="1" applyFill="1" applyBorder="1" applyAlignment="1" quotePrefix="1">
      <alignment horizontal="left" vertical="top" wrapText="1"/>
    </xf>
    <xf numFmtId="0" fontId="12" fillId="24" borderId="10" xfId="0" applyFont="1" applyFill="1" applyBorder="1" applyAlignment="1">
      <alignment horizontal="center" vertical="top"/>
    </xf>
    <xf numFmtId="3" fontId="14" fillId="24" borderId="10" xfId="0" applyNumberFormat="1" applyFont="1" applyFill="1" applyBorder="1" applyAlignment="1">
      <alignment horizontal="center" vertical="top"/>
    </xf>
    <xf numFmtId="4" fontId="14" fillId="24" borderId="10" xfId="0" applyNumberFormat="1" applyFont="1" applyFill="1" applyBorder="1" applyAlignment="1">
      <alignment horizontal="center" vertical="top"/>
    </xf>
    <xf numFmtId="0" fontId="12" fillId="24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 quotePrefix="1">
      <alignment horizontal="center" vertical="top"/>
    </xf>
    <xf numFmtId="14" fontId="12" fillId="24" borderId="10" xfId="0" applyNumberFormat="1" applyFont="1" applyFill="1" applyBorder="1" applyAlignment="1">
      <alignment horizontal="center" vertical="top"/>
    </xf>
    <xf numFmtId="164" fontId="12" fillId="24" borderId="10" xfId="0" applyNumberFormat="1" applyFont="1" applyFill="1" applyBorder="1" applyAlignment="1">
      <alignment horizontal="center" vertical="top" wrapText="1"/>
    </xf>
    <xf numFmtId="3" fontId="12" fillId="24" borderId="10" xfId="0" applyNumberFormat="1" applyFont="1" applyFill="1" applyBorder="1" applyAlignment="1">
      <alignment horizontal="center" vertical="top"/>
    </xf>
    <xf numFmtId="4" fontId="12" fillId="24" borderId="10" xfId="0" applyNumberFormat="1" applyFont="1" applyFill="1" applyBorder="1" applyAlignment="1">
      <alignment horizontal="center" vertical="top"/>
    </xf>
    <xf numFmtId="0" fontId="0" fillId="4" borderId="11" xfId="0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01" fontId="1" fillId="24" borderId="10" xfId="0" applyNumberFormat="1" applyFont="1" applyFill="1" applyBorder="1" applyAlignment="1">
      <alignment horizontal="center" vertical="center" wrapText="1"/>
    </xf>
    <xf numFmtId="201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" fontId="0" fillId="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4" fontId="1" fillId="24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4" fontId="0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top"/>
    </xf>
    <xf numFmtId="181" fontId="0" fillId="24" borderId="10" xfId="0" applyNumberFormat="1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top"/>
    </xf>
    <xf numFmtId="3" fontId="14" fillId="24" borderId="12" xfId="0" applyNumberFormat="1" applyFont="1" applyFill="1" applyBorder="1" applyAlignment="1">
      <alignment horizontal="center" vertical="top"/>
    </xf>
    <xf numFmtId="4" fontId="14" fillId="24" borderId="12" xfId="0" applyNumberFormat="1" applyFont="1" applyFill="1" applyBorder="1" applyAlignment="1">
      <alignment horizontal="center" vertical="top"/>
    </xf>
    <xf numFmtId="4" fontId="0" fillId="24" borderId="10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7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vertical="top"/>
    </xf>
    <xf numFmtId="4" fontId="0" fillId="24" borderId="10" xfId="0" applyNumberFormat="1" applyFont="1" applyFill="1" applyBorder="1" applyAlignment="1">
      <alignment horizontal="center" vertical="top"/>
    </xf>
    <xf numFmtId="0" fontId="0" fillId="24" borderId="10" xfId="0" applyFill="1" applyBorder="1" applyAlignment="1">
      <alignment vertical="top"/>
    </xf>
    <xf numFmtId="4" fontId="0" fillId="25" borderId="10" xfId="0" applyNumberForma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left" vertical="top" wrapText="1"/>
    </xf>
    <xf numFmtId="0" fontId="13" fillId="24" borderId="14" xfId="0" applyFont="1" applyFill="1" applyBorder="1" applyAlignment="1">
      <alignment horizontal="left" vertical="top" wrapText="1"/>
    </xf>
    <xf numFmtId="0" fontId="12" fillId="0" borderId="17" xfId="0" applyFont="1" applyFill="1" applyBorder="1" applyAlignment="1" quotePrefix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2" fillId="24" borderId="20" xfId="0" applyFont="1" applyFill="1" applyBorder="1" applyAlignment="1">
      <alignment horizontal="left" vertical="top" wrapText="1"/>
    </xf>
    <xf numFmtId="0" fontId="13" fillId="24" borderId="2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79"/>
  <sheetViews>
    <sheetView tabSelected="1" view="pageBreakPreview" zoomScaleSheetLayoutView="100" workbookViewId="0" topLeftCell="H142">
      <selection activeCell="T149" sqref="T149:U149"/>
    </sheetView>
  </sheetViews>
  <sheetFormatPr defaultColWidth="9.00390625" defaultRowHeight="12.75"/>
  <cols>
    <col min="1" max="1" width="4.25390625" style="2" customWidth="1"/>
    <col min="2" max="2" width="28.75390625" style="3" customWidth="1"/>
    <col min="3" max="3" width="6.25390625" style="4" customWidth="1"/>
    <col min="4" max="4" width="10.375" style="1" customWidth="1"/>
    <col min="5" max="6" width="7.00390625" style="1" customWidth="1"/>
    <col min="7" max="7" width="6.125" style="1" customWidth="1"/>
    <col min="8" max="8" width="6.375" style="1" customWidth="1"/>
    <col min="9" max="9" width="9.875" style="1" customWidth="1"/>
    <col min="10" max="11" width="6.00390625" style="1" customWidth="1"/>
    <col min="12" max="12" width="6.125" style="1" customWidth="1"/>
    <col min="13" max="13" width="9.00390625" style="8" customWidth="1"/>
    <col min="14" max="14" width="9.25390625" style="1" customWidth="1"/>
    <col min="15" max="15" width="9.125" style="1" customWidth="1"/>
    <col min="16" max="16" width="15.25390625" style="1" customWidth="1"/>
    <col min="17" max="17" width="13.75390625" style="9" customWidth="1"/>
    <col min="18" max="18" width="13.875" style="9" customWidth="1"/>
    <col min="19" max="19" width="13.75390625" style="9" customWidth="1"/>
    <col min="20" max="20" width="5.75390625" style="1" customWidth="1"/>
    <col min="21" max="21" width="12.75390625" style="10" customWidth="1"/>
    <col min="22" max="22" width="0" style="1" hidden="1" customWidth="1"/>
    <col min="23" max="23" width="19.75390625" style="77" customWidth="1"/>
    <col min="24" max="24" width="17.625" style="77" customWidth="1"/>
    <col min="25" max="25" width="20.125" style="77" customWidth="1"/>
    <col min="26" max="26" width="14.25390625" style="77" customWidth="1"/>
    <col min="27" max="30" width="16.00390625" style="1" customWidth="1"/>
    <col min="31" max="16384" width="9.125" style="1" customWidth="1"/>
  </cols>
  <sheetData>
    <row r="1" spans="1:21" ht="27">
      <c r="A1" s="11"/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5"/>
      <c r="N1" s="14"/>
      <c r="O1" s="14"/>
      <c r="P1" s="14"/>
      <c r="Q1" s="25"/>
      <c r="R1" s="126" t="s">
        <v>200</v>
      </c>
      <c r="S1" s="126"/>
      <c r="T1" s="126"/>
      <c r="U1" s="126"/>
    </row>
    <row r="2" spans="1:21" ht="8.25" customHeight="1">
      <c r="A2" s="11"/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5"/>
      <c r="N2" s="14"/>
      <c r="O2" s="14"/>
      <c r="P2" s="14"/>
      <c r="Q2" s="25"/>
      <c r="R2" s="26"/>
      <c r="S2" s="27"/>
      <c r="T2" s="27"/>
      <c r="U2" s="16"/>
    </row>
    <row r="3" spans="1:26" s="5" customFormat="1" ht="27.75" customHeight="1">
      <c r="A3" s="28"/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  <c r="R3" s="126" t="s">
        <v>199</v>
      </c>
      <c r="S3" s="126"/>
      <c r="T3" s="126"/>
      <c r="U3" s="126"/>
      <c r="W3" s="77"/>
      <c r="X3" s="77"/>
      <c r="Y3" s="77"/>
      <c r="Z3" s="77"/>
    </row>
    <row r="4" spans="1:21" ht="39" customHeight="1">
      <c r="A4" s="11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5"/>
      <c r="N4" s="127"/>
      <c r="O4" s="111"/>
      <c r="P4" s="111"/>
      <c r="Q4" s="111"/>
      <c r="R4" s="111"/>
      <c r="S4" s="111"/>
      <c r="T4" s="111"/>
      <c r="U4" s="111"/>
    </row>
    <row r="5" spans="1:21" ht="107.25" customHeight="1">
      <c r="A5" s="128" t="s">
        <v>194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" customHeight="1">
      <c r="A6" s="33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5"/>
      <c r="O6" s="35"/>
      <c r="P6" s="35"/>
      <c r="Q6" s="35"/>
      <c r="R6" s="35"/>
      <c r="S6" s="35"/>
      <c r="T6" s="35"/>
      <c r="U6" s="37"/>
    </row>
    <row r="7" spans="1:30" ht="60" customHeight="1">
      <c r="A7" s="121" t="s">
        <v>0</v>
      </c>
      <c r="B7" s="121" t="s">
        <v>17</v>
      </c>
      <c r="C7" s="137" t="s">
        <v>203</v>
      </c>
      <c r="D7" s="138"/>
      <c r="E7" s="131" t="s">
        <v>50</v>
      </c>
      <c r="F7" s="131" t="s">
        <v>261</v>
      </c>
      <c r="G7" s="131" t="s">
        <v>20</v>
      </c>
      <c r="H7" s="131" t="s">
        <v>21</v>
      </c>
      <c r="I7" s="131" t="s">
        <v>18</v>
      </c>
      <c r="J7" s="121" t="s">
        <v>2</v>
      </c>
      <c r="K7" s="120"/>
      <c r="L7" s="120"/>
      <c r="M7" s="121" t="s">
        <v>7</v>
      </c>
      <c r="N7" s="120"/>
      <c r="O7" s="120"/>
      <c r="P7" s="130" t="s">
        <v>19</v>
      </c>
      <c r="Q7" s="130"/>
      <c r="R7" s="130"/>
      <c r="S7" s="130"/>
      <c r="T7" s="130"/>
      <c r="U7" s="130"/>
      <c r="V7" s="6" t="s">
        <v>9</v>
      </c>
      <c r="W7" s="79"/>
      <c r="X7" s="80"/>
      <c r="Y7" s="80"/>
      <c r="Z7" s="80"/>
      <c r="AA7" s="81"/>
      <c r="AB7" s="81"/>
      <c r="AC7" s="81"/>
      <c r="AD7" s="81"/>
    </row>
    <row r="8" spans="1:30" ht="23.25" customHeight="1">
      <c r="A8" s="143"/>
      <c r="B8" s="143"/>
      <c r="C8" s="139"/>
      <c r="D8" s="140"/>
      <c r="E8" s="132"/>
      <c r="F8" s="132"/>
      <c r="G8" s="132"/>
      <c r="H8" s="132"/>
      <c r="I8" s="132"/>
      <c r="J8" s="119" t="s">
        <v>16</v>
      </c>
      <c r="K8" s="130" t="s">
        <v>4</v>
      </c>
      <c r="L8" s="120"/>
      <c r="M8" s="141" t="s">
        <v>16</v>
      </c>
      <c r="N8" s="130" t="s">
        <v>4</v>
      </c>
      <c r="O8" s="120"/>
      <c r="P8" s="119" t="s">
        <v>16</v>
      </c>
      <c r="Q8" s="130" t="s">
        <v>4</v>
      </c>
      <c r="R8" s="130"/>
      <c r="S8" s="130"/>
      <c r="T8" s="130"/>
      <c r="U8" s="130"/>
      <c r="W8" s="150" t="s">
        <v>321</v>
      </c>
      <c r="X8" s="150"/>
      <c r="Y8" s="150"/>
      <c r="Z8" s="150"/>
      <c r="AA8" s="151" t="s">
        <v>322</v>
      </c>
      <c r="AB8" s="151"/>
      <c r="AC8" s="151"/>
      <c r="AD8" s="151"/>
    </row>
    <row r="9" spans="1:30" ht="220.5" customHeight="1">
      <c r="A9" s="143"/>
      <c r="B9" s="143"/>
      <c r="C9" s="135" t="s">
        <v>14</v>
      </c>
      <c r="D9" s="135" t="s">
        <v>15</v>
      </c>
      <c r="E9" s="132"/>
      <c r="F9" s="132"/>
      <c r="G9" s="132"/>
      <c r="H9" s="132"/>
      <c r="I9" s="132"/>
      <c r="J9" s="120"/>
      <c r="K9" s="39" t="s">
        <v>5</v>
      </c>
      <c r="L9" s="39" t="s">
        <v>6</v>
      </c>
      <c r="M9" s="142"/>
      <c r="N9" s="39" t="s">
        <v>5</v>
      </c>
      <c r="O9" s="39" t="s">
        <v>6</v>
      </c>
      <c r="P9" s="120"/>
      <c r="Q9" s="39" t="s">
        <v>260</v>
      </c>
      <c r="R9" s="39" t="s">
        <v>204</v>
      </c>
      <c r="S9" s="39" t="s">
        <v>205</v>
      </c>
      <c r="T9" s="39" t="s">
        <v>202</v>
      </c>
      <c r="U9" s="39" t="s">
        <v>201</v>
      </c>
      <c r="V9" s="6" t="s">
        <v>10</v>
      </c>
      <c r="W9" s="82" t="s">
        <v>16</v>
      </c>
      <c r="X9" s="83" t="s">
        <v>318</v>
      </c>
      <c r="Y9" s="80" t="s">
        <v>319</v>
      </c>
      <c r="Z9" s="80" t="s">
        <v>320</v>
      </c>
      <c r="AA9" s="82" t="s">
        <v>16</v>
      </c>
      <c r="AB9" s="83" t="s">
        <v>318</v>
      </c>
      <c r="AC9" s="80" t="s">
        <v>319</v>
      </c>
      <c r="AD9" s="80" t="s">
        <v>320</v>
      </c>
    </row>
    <row r="10" spans="1:30" s="3" customFormat="1" ht="19.5" customHeight="1">
      <c r="A10" s="143"/>
      <c r="B10" s="143"/>
      <c r="C10" s="136"/>
      <c r="D10" s="136"/>
      <c r="E10" s="136"/>
      <c r="F10" s="136"/>
      <c r="G10" s="38" t="s">
        <v>1</v>
      </c>
      <c r="H10" s="38" t="s">
        <v>1</v>
      </c>
      <c r="I10" s="38" t="s">
        <v>22</v>
      </c>
      <c r="J10" s="38" t="s">
        <v>3</v>
      </c>
      <c r="K10" s="38" t="s">
        <v>3</v>
      </c>
      <c r="L10" s="38" t="s">
        <v>3</v>
      </c>
      <c r="M10" s="40" t="s">
        <v>22</v>
      </c>
      <c r="N10" s="38" t="s">
        <v>22</v>
      </c>
      <c r="O10" s="38" t="s">
        <v>22</v>
      </c>
      <c r="P10" s="38" t="s">
        <v>8</v>
      </c>
      <c r="Q10" s="38" t="s">
        <v>8</v>
      </c>
      <c r="R10" s="38" t="s">
        <v>8</v>
      </c>
      <c r="S10" s="41" t="s">
        <v>8</v>
      </c>
      <c r="T10" s="41" t="s">
        <v>8</v>
      </c>
      <c r="U10" s="38" t="s">
        <v>8</v>
      </c>
      <c r="V10" s="7" t="s">
        <v>11</v>
      </c>
      <c r="W10" s="79"/>
      <c r="X10" s="80"/>
      <c r="Y10" s="80"/>
      <c r="Z10" s="80"/>
      <c r="AA10" s="84"/>
      <c r="AB10" s="84"/>
      <c r="AC10" s="84"/>
      <c r="AD10" s="84"/>
    </row>
    <row r="11" spans="1:30" s="2" customFormat="1" ht="19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40">
        <v>13</v>
      </c>
      <c r="N11" s="38">
        <v>14</v>
      </c>
      <c r="O11" s="38">
        <v>15</v>
      </c>
      <c r="P11" s="38">
        <v>16</v>
      </c>
      <c r="Q11" s="38">
        <v>17</v>
      </c>
      <c r="R11" s="38">
        <v>18</v>
      </c>
      <c r="S11" s="38">
        <v>19</v>
      </c>
      <c r="T11" s="38">
        <v>20</v>
      </c>
      <c r="U11" s="38">
        <v>21</v>
      </c>
      <c r="W11" s="80"/>
      <c r="X11" s="80"/>
      <c r="Y11" s="80"/>
      <c r="Z11" s="80"/>
      <c r="AA11" s="85"/>
      <c r="AB11" s="85"/>
      <c r="AC11" s="85"/>
      <c r="AD11" s="85"/>
    </row>
    <row r="12" spans="1:30" s="20" customFormat="1" ht="32.25" customHeight="1">
      <c r="A12" s="133" t="s">
        <v>328</v>
      </c>
      <c r="B12" s="134"/>
      <c r="C12" s="64" t="s">
        <v>12</v>
      </c>
      <c r="D12" s="64" t="s">
        <v>12</v>
      </c>
      <c r="E12" s="64" t="s">
        <v>12</v>
      </c>
      <c r="F12" s="64" t="s">
        <v>12</v>
      </c>
      <c r="G12" s="71">
        <f>G13+G14</f>
        <v>2520</v>
      </c>
      <c r="H12" s="71">
        <f aca="true" t="shared" si="0" ref="H12:U12">H13+H14</f>
        <v>2520</v>
      </c>
      <c r="I12" s="72">
        <f t="shared" si="0"/>
        <v>42195.57000000001</v>
      </c>
      <c r="J12" s="71">
        <f t="shared" si="0"/>
        <v>1031</v>
      </c>
      <c r="K12" s="71">
        <f t="shared" si="0"/>
        <v>563</v>
      </c>
      <c r="L12" s="71">
        <f t="shared" si="0"/>
        <v>468</v>
      </c>
      <c r="M12" s="72">
        <f t="shared" si="0"/>
        <v>39831.69</v>
      </c>
      <c r="N12" s="72">
        <f t="shared" si="0"/>
        <v>22078.31</v>
      </c>
      <c r="O12" s="72">
        <f t="shared" si="0"/>
        <v>17753.38</v>
      </c>
      <c r="P12" s="72">
        <f>P13+P14</f>
        <v>1284145586.17</v>
      </c>
      <c r="Q12" s="72">
        <f t="shared" si="0"/>
        <v>682422328.2192544</v>
      </c>
      <c r="R12" s="72">
        <f t="shared" si="0"/>
        <v>351353338.3895559</v>
      </c>
      <c r="S12" s="72">
        <f t="shared" si="0"/>
        <v>213245927.55723882</v>
      </c>
      <c r="T12" s="72">
        <f t="shared" si="0"/>
        <v>0</v>
      </c>
      <c r="U12" s="72">
        <f t="shared" si="0"/>
        <v>37123992</v>
      </c>
      <c r="W12" s="93">
        <v>1175272102</v>
      </c>
      <c r="X12" s="88">
        <v>298572239.1887438</v>
      </c>
      <c r="Y12" s="88">
        <v>180118302.58775088</v>
      </c>
      <c r="Z12" s="88">
        <v>14159232</v>
      </c>
      <c r="AA12" s="106">
        <f>P12-W12</f>
        <v>108873484.17000008</v>
      </c>
      <c r="AB12" s="106">
        <f>R12-X12</f>
        <v>52781099.20081204</v>
      </c>
      <c r="AC12" s="106">
        <f>S12-Y12</f>
        <v>33127624.969487935</v>
      </c>
      <c r="AD12" s="106">
        <f>U12-Z12</f>
        <v>22964760</v>
      </c>
    </row>
    <row r="13" spans="1:30" s="20" customFormat="1" ht="47.25" customHeight="1">
      <c r="A13" s="133" t="s">
        <v>329</v>
      </c>
      <c r="B13" s="134"/>
      <c r="C13" s="64" t="s">
        <v>12</v>
      </c>
      <c r="D13" s="64" t="s">
        <v>12</v>
      </c>
      <c r="E13" s="64" t="s">
        <v>12</v>
      </c>
      <c r="F13" s="64" t="s">
        <v>12</v>
      </c>
      <c r="G13" s="65">
        <f>G16+G73+G124-G105-G108-G111-G133</f>
        <v>2380</v>
      </c>
      <c r="H13" s="65">
        <f aca="true" t="shared" si="1" ref="H13:U13">H16+H73+H124</f>
        <v>2380</v>
      </c>
      <c r="I13" s="66">
        <f>I16+I73+I124-I105-I108-I111-I133</f>
        <v>38360.670000000006</v>
      </c>
      <c r="J13" s="65">
        <f t="shared" si="1"/>
        <v>968</v>
      </c>
      <c r="K13" s="65">
        <f t="shared" si="1"/>
        <v>524</v>
      </c>
      <c r="L13" s="65">
        <f t="shared" si="1"/>
        <v>444</v>
      </c>
      <c r="M13" s="66">
        <f t="shared" si="1"/>
        <v>37093.97</v>
      </c>
      <c r="N13" s="66">
        <f t="shared" si="1"/>
        <v>20465.86</v>
      </c>
      <c r="O13" s="66">
        <f t="shared" si="1"/>
        <v>16628.11</v>
      </c>
      <c r="P13" s="66">
        <f t="shared" si="1"/>
        <v>1206253594.17</v>
      </c>
      <c r="Q13" s="66">
        <f t="shared" si="1"/>
        <v>682422328.2192544</v>
      </c>
      <c r="R13" s="66">
        <f t="shared" si="1"/>
        <v>312504528.83955586</v>
      </c>
      <c r="S13" s="66">
        <f t="shared" si="1"/>
        <v>209666337.10723883</v>
      </c>
      <c r="T13" s="66">
        <f t="shared" si="1"/>
        <v>0</v>
      </c>
      <c r="U13" s="66">
        <f t="shared" si="1"/>
        <v>1660400</v>
      </c>
      <c r="W13" s="88"/>
      <c r="X13" s="88"/>
      <c r="Y13" s="88"/>
      <c r="Z13" s="88"/>
      <c r="AA13" s="89"/>
      <c r="AB13" s="89"/>
      <c r="AC13" s="89"/>
      <c r="AD13" s="89"/>
    </row>
    <row r="14" spans="1:30" s="20" customFormat="1" ht="48" customHeight="1">
      <c r="A14" s="133" t="s">
        <v>330</v>
      </c>
      <c r="B14" s="134"/>
      <c r="C14" s="64" t="s">
        <v>12</v>
      </c>
      <c r="D14" s="64" t="s">
        <v>12</v>
      </c>
      <c r="E14" s="64" t="s">
        <v>12</v>
      </c>
      <c r="F14" s="64" t="s">
        <v>12</v>
      </c>
      <c r="G14" s="65">
        <f aca="true" t="shared" si="2" ref="G14:U14">G69+G118+G167</f>
        <v>140</v>
      </c>
      <c r="H14" s="65">
        <f t="shared" si="2"/>
        <v>140</v>
      </c>
      <c r="I14" s="66">
        <f t="shared" si="2"/>
        <v>3834.8999999999996</v>
      </c>
      <c r="J14" s="65">
        <f t="shared" si="2"/>
        <v>63</v>
      </c>
      <c r="K14" s="65">
        <f t="shared" si="2"/>
        <v>39</v>
      </c>
      <c r="L14" s="65">
        <f t="shared" si="2"/>
        <v>24</v>
      </c>
      <c r="M14" s="66">
        <f t="shared" si="2"/>
        <v>2737.72</v>
      </c>
      <c r="N14" s="66">
        <f t="shared" si="2"/>
        <v>1612.4499999999998</v>
      </c>
      <c r="O14" s="66">
        <f t="shared" si="2"/>
        <v>1125.27</v>
      </c>
      <c r="P14" s="66">
        <f t="shared" si="2"/>
        <v>77891992</v>
      </c>
      <c r="Q14" s="66">
        <f t="shared" si="2"/>
        <v>0</v>
      </c>
      <c r="R14" s="66">
        <f t="shared" si="2"/>
        <v>38848809.55</v>
      </c>
      <c r="S14" s="66">
        <f t="shared" si="2"/>
        <v>3579590.45</v>
      </c>
      <c r="T14" s="66">
        <f t="shared" si="2"/>
        <v>0</v>
      </c>
      <c r="U14" s="66">
        <f t="shared" si="2"/>
        <v>35463592</v>
      </c>
      <c r="W14" s="88"/>
      <c r="X14" s="88"/>
      <c r="Y14" s="88"/>
      <c r="Z14" s="88"/>
      <c r="AA14" s="89"/>
      <c r="AB14" s="89"/>
      <c r="AC14" s="89"/>
      <c r="AD14" s="89"/>
    </row>
    <row r="15" spans="1:30" s="20" customFormat="1" ht="32.25" customHeight="1">
      <c r="A15" s="122" t="s">
        <v>206</v>
      </c>
      <c r="B15" s="123"/>
      <c r="C15" s="64" t="s">
        <v>12</v>
      </c>
      <c r="D15" s="64" t="s">
        <v>12</v>
      </c>
      <c r="E15" s="64" t="s">
        <v>12</v>
      </c>
      <c r="F15" s="64" t="s">
        <v>12</v>
      </c>
      <c r="G15" s="71">
        <f aca="true" t="shared" si="3" ref="G15:U15">G16+G69</f>
        <v>1201</v>
      </c>
      <c r="H15" s="71">
        <f t="shared" si="3"/>
        <v>1097</v>
      </c>
      <c r="I15" s="72">
        <f t="shared" si="3"/>
        <v>17891.88</v>
      </c>
      <c r="J15" s="71">
        <f t="shared" si="3"/>
        <v>412</v>
      </c>
      <c r="K15" s="71">
        <f t="shared" si="3"/>
        <v>237</v>
      </c>
      <c r="L15" s="71">
        <f t="shared" si="3"/>
        <v>175</v>
      </c>
      <c r="M15" s="72">
        <f t="shared" si="3"/>
        <v>16266.47</v>
      </c>
      <c r="N15" s="72">
        <f t="shared" si="3"/>
        <v>9415.52</v>
      </c>
      <c r="O15" s="72">
        <f t="shared" si="3"/>
        <v>6850.949999999999</v>
      </c>
      <c r="P15" s="72">
        <f t="shared" si="3"/>
        <v>624319426.1700001</v>
      </c>
      <c r="Q15" s="72">
        <f t="shared" si="3"/>
        <v>219731845.51</v>
      </c>
      <c r="R15" s="72">
        <f t="shared" si="3"/>
        <v>223720483.82</v>
      </c>
      <c r="S15" s="72">
        <f t="shared" si="3"/>
        <v>166929344.84</v>
      </c>
      <c r="T15" s="72">
        <f t="shared" si="3"/>
        <v>0</v>
      </c>
      <c r="U15" s="72">
        <f t="shared" si="3"/>
        <v>13937752</v>
      </c>
      <c r="W15" s="88">
        <v>542963782</v>
      </c>
      <c r="X15" s="88">
        <v>181644163.82</v>
      </c>
      <c r="Y15" s="88">
        <v>127428540.67000002</v>
      </c>
      <c r="Z15" s="88">
        <v>14159232</v>
      </c>
      <c r="AA15" s="106">
        <f>P15-W15</f>
        <v>81355644.17000008</v>
      </c>
      <c r="AB15" s="106">
        <f>R15-X15</f>
        <v>42076320</v>
      </c>
      <c r="AC15" s="106">
        <f>S15-Y15</f>
        <v>39500804.16999999</v>
      </c>
      <c r="AD15" s="106">
        <f>U15-Z15</f>
        <v>-221480</v>
      </c>
    </row>
    <row r="16" spans="1:30" s="20" customFormat="1" ht="33.75" customHeight="1">
      <c r="A16" s="116" t="s">
        <v>195</v>
      </c>
      <c r="B16" s="117"/>
      <c r="C16" s="43" t="s">
        <v>12</v>
      </c>
      <c r="D16" s="43" t="s">
        <v>12</v>
      </c>
      <c r="E16" s="43" t="s">
        <v>12</v>
      </c>
      <c r="F16" s="43" t="s">
        <v>12</v>
      </c>
      <c r="G16" s="44">
        <f aca="true" t="shared" si="4" ref="G16:U16">G17+G21+G25+G27+G29+G32+G36+G39+G53</f>
        <v>1170</v>
      </c>
      <c r="H16" s="44">
        <f t="shared" si="4"/>
        <v>1066</v>
      </c>
      <c r="I16" s="45">
        <f t="shared" si="4"/>
        <v>17497.54</v>
      </c>
      <c r="J16" s="44">
        <f t="shared" si="4"/>
        <v>404</v>
      </c>
      <c r="K16" s="44">
        <f t="shared" si="4"/>
        <v>229</v>
      </c>
      <c r="L16" s="44">
        <f t="shared" si="4"/>
        <v>175</v>
      </c>
      <c r="M16" s="45">
        <f t="shared" si="4"/>
        <v>15872.13</v>
      </c>
      <c r="N16" s="45">
        <f t="shared" si="4"/>
        <v>9021.18</v>
      </c>
      <c r="O16" s="45">
        <f t="shared" si="4"/>
        <v>6850.949999999999</v>
      </c>
      <c r="P16" s="45">
        <f t="shared" si="4"/>
        <v>612042074.1700001</v>
      </c>
      <c r="Q16" s="45">
        <f t="shared" si="4"/>
        <v>219731845.51</v>
      </c>
      <c r="R16" s="45">
        <f t="shared" si="4"/>
        <v>223720483.82</v>
      </c>
      <c r="S16" s="45">
        <f t="shared" si="4"/>
        <v>166929344.84</v>
      </c>
      <c r="T16" s="45">
        <f t="shared" si="4"/>
        <v>0</v>
      </c>
      <c r="U16" s="45">
        <f t="shared" si="4"/>
        <v>1660400</v>
      </c>
      <c r="W16" s="102"/>
      <c r="X16" s="88"/>
      <c r="Y16" s="88"/>
      <c r="Z16" s="88"/>
      <c r="AA16" s="89"/>
      <c r="AB16" s="89"/>
      <c r="AC16" s="89"/>
      <c r="AD16" s="89"/>
    </row>
    <row r="17" spans="1:30" s="19" customFormat="1" ht="48" customHeight="1">
      <c r="A17" s="116" t="s">
        <v>140</v>
      </c>
      <c r="B17" s="117"/>
      <c r="C17" s="43" t="s">
        <v>12</v>
      </c>
      <c r="D17" s="43" t="s">
        <v>12</v>
      </c>
      <c r="E17" s="43" t="s">
        <v>12</v>
      </c>
      <c r="F17" s="43" t="s">
        <v>12</v>
      </c>
      <c r="G17" s="46">
        <f>G18+G20+G19</f>
        <v>42</v>
      </c>
      <c r="H17" s="46">
        <f>H18+H20+H19</f>
        <v>42</v>
      </c>
      <c r="I17" s="47">
        <f>I18+I20+I19</f>
        <v>841.91</v>
      </c>
      <c r="J17" s="46">
        <v>21</v>
      </c>
      <c r="K17" s="46">
        <v>5</v>
      </c>
      <c r="L17" s="46">
        <v>16</v>
      </c>
      <c r="M17" s="47">
        <f aca="true" t="shared" si="5" ref="M17:U17">M18+M20+M19</f>
        <v>733.78</v>
      </c>
      <c r="N17" s="47">
        <f t="shared" si="5"/>
        <v>210.73</v>
      </c>
      <c r="O17" s="47">
        <f t="shared" si="5"/>
        <v>523.05</v>
      </c>
      <c r="P17" s="47">
        <f t="shared" si="5"/>
        <v>25725126.38</v>
      </c>
      <c r="Q17" s="47">
        <f t="shared" si="5"/>
        <v>9887364.42</v>
      </c>
      <c r="R17" s="47">
        <f t="shared" si="5"/>
        <v>11341889.57</v>
      </c>
      <c r="S17" s="47">
        <f t="shared" si="5"/>
        <v>2835472.3899999997</v>
      </c>
      <c r="T17" s="47">
        <f t="shared" si="5"/>
        <v>0</v>
      </c>
      <c r="U17" s="47">
        <f t="shared" si="5"/>
        <v>1660400</v>
      </c>
      <c r="W17" s="88"/>
      <c r="X17" s="88"/>
      <c r="Y17" s="88"/>
      <c r="Z17" s="88"/>
      <c r="AA17" s="90"/>
      <c r="AB17" s="90"/>
      <c r="AC17" s="90"/>
      <c r="AD17" s="90"/>
    </row>
    <row r="18" spans="1:30" s="19" customFormat="1" ht="34.5" customHeight="1">
      <c r="A18" s="43" t="s">
        <v>23</v>
      </c>
      <c r="B18" s="42" t="s">
        <v>54</v>
      </c>
      <c r="C18" s="48">
        <v>1</v>
      </c>
      <c r="D18" s="49">
        <v>40287</v>
      </c>
      <c r="E18" s="50" t="s">
        <v>96</v>
      </c>
      <c r="F18" s="50" t="s">
        <v>97</v>
      </c>
      <c r="G18" s="44">
        <v>8</v>
      </c>
      <c r="H18" s="44">
        <v>8</v>
      </c>
      <c r="I18" s="45">
        <v>122.98</v>
      </c>
      <c r="J18" s="44">
        <v>4</v>
      </c>
      <c r="K18" s="44">
        <v>1</v>
      </c>
      <c r="L18" s="44">
        <v>3</v>
      </c>
      <c r="M18" s="47">
        <v>102.03</v>
      </c>
      <c r="N18" s="45">
        <v>44.98</v>
      </c>
      <c r="O18" s="45">
        <v>57.05</v>
      </c>
      <c r="P18" s="45">
        <f>Q18+R18+S18+T18+U18</f>
        <v>4504155</v>
      </c>
      <c r="Q18" s="45">
        <v>1374809.6</v>
      </c>
      <c r="R18" s="45">
        <v>2328756.32</v>
      </c>
      <c r="S18" s="45">
        <v>582189.08</v>
      </c>
      <c r="T18" s="45">
        <v>0</v>
      </c>
      <c r="U18" s="45">
        <v>218400</v>
      </c>
      <c r="W18" s="88"/>
      <c r="X18" s="88"/>
      <c r="Y18" s="88"/>
      <c r="Z18" s="88"/>
      <c r="AA18" s="90"/>
      <c r="AB18" s="90"/>
      <c r="AC18" s="90"/>
      <c r="AD18" s="90"/>
    </row>
    <row r="19" spans="1:30" s="19" customFormat="1" ht="34.5" customHeight="1">
      <c r="A19" s="43" t="s">
        <v>24</v>
      </c>
      <c r="B19" s="42" t="s">
        <v>79</v>
      </c>
      <c r="C19" s="48">
        <v>5</v>
      </c>
      <c r="D19" s="49">
        <v>39076</v>
      </c>
      <c r="E19" s="50" t="s">
        <v>96</v>
      </c>
      <c r="F19" s="50" t="s">
        <v>97</v>
      </c>
      <c r="G19" s="44">
        <v>4</v>
      </c>
      <c r="H19" s="44">
        <v>4</v>
      </c>
      <c r="I19" s="45">
        <v>160</v>
      </c>
      <c r="J19" s="44">
        <v>2</v>
      </c>
      <c r="K19" s="44">
        <v>0</v>
      </c>
      <c r="L19" s="44">
        <v>2</v>
      </c>
      <c r="M19" s="47">
        <v>72.82</v>
      </c>
      <c r="N19" s="45">
        <v>0</v>
      </c>
      <c r="O19" s="45">
        <v>72.82</v>
      </c>
      <c r="P19" s="45">
        <f>Q19+R19+S19+T19+U19</f>
        <v>2853200</v>
      </c>
      <c r="Q19" s="45">
        <v>981217.64</v>
      </c>
      <c r="R19" s="45">
        <v>1186225.89</v>
      </c>
      <c r="S19" s="45">
        <v>296556.47</v>
      </c>
      <c r="T19" s="45">
        <v>0</v>
      </c>
      <c r="U19" s="45">
        <v>389200</v>
      </c>
      <c r="W19" s="88"/>
      <c r="X19" s="88"/>
      <c r="Y19" s="88"/>
      <c r="Z19" s="88"/>
      <c r="AA19" s="90"/>
      <c r="AB19" s="90"/>
      <c r="AC19" s="90"/>
      <c r="AD19" s="90"/>
    </row>
    <row r="20" spans="1:30" s="19" customFormat="1" ht="34.5" customHeight="1">
      <c r="A20" s="43" t="s">
        <v>25</v>
      </c>
      <c r="B20" s="42" t="s">
        <v>55</v>
      </c>
      <c r="C20" s="48">
        <v>1</v>
      </c>
      <c r="D20" s="49">
        <v>40651</v>
      </c>
      <c r="E20" s="50" t="s">
        <v>96</v>
      </c>
      <c r="F20" s="50" t="s">
        <v>97</v>
      </c>
      <c r="G20" s="44">
        <v>30</v>
      </c>
      <c r="H20" s="44">
        <v>30</v>
      </c>
      <c r="I20" s="45">
        <v>558.93</v>
      </c>
      <c r="J20" s="44">
        <v>15</v>
      </c>
      <c r="K20" s="44">
        <v>4</v>
      </c>
      <c r="L20" s="44">
        <v>11</v>
      </c>
      <c r="M20" s="47">
        <v>558.93</v>
      </c>
      <c r="N20" s="45">
        <v>165.75</v>
      </c>
      <c r="O20" s="45">
        <v>393.18</v>
      </c>
      <c r="P20" s="45">
        <f>Q20+R20+S20+T20+U20</f>
        <v>18367771.38</v>
      </c>
      <c r="Q20" s="45">
        <v>7531337.18</v>
      </c>
      <c r="R20" s="45">
        <v>7826907.36</v>
      </c>
      <c r="S20" s="45">
        <v>1956726.84</v>
      </c>
      <c r="T20" s="45">
        <v>0</v>
      </c>
      <c r="U20" s="45">
        <v>1052800</v>
      </c>
      <c r="W20" s="88"/>
      <c r="X20" s="88"/>
      <c r="Y20" s="88"/>
      <c r="Z20" s="88"/>
      <c r="AA20" s="90"/>
      <c r="AB20" s="90"/>
      <c r="AC20" s="90"/>
      <c r="AD20" s="90"/>
    </row>
    <row r="21" spans="1:30" s="19" customFormat="1" ht="49.5" customHeight="1">
      <c r="A21" s="116" t="s">
        <v>211</v>
      </c>
      <c r="B21" s="117"/>
      <c r="C21" s="43" t="s">
        <v>12</v>
      </c>
      <c r="D21" s="43" t="s">
        <v>12</v>
      </c>
      <c r="E21" s="43" t="s">
        <v>12</v>
      </c>
      <c r="F21" s="43" t="s">
        <v>12</v>
      </c>
      <c r="G21" s="46">
        <f aca="true" t="shared" si="6" ref="G21:O21">G23+G24+G22</f>
        <v>87</v>
      </c>
      <c r="H21" s="46">
        <f t="shared" si="6"/>
        <v>72</v>
      </c>
      <c r="I21" s="47">
        <f t="shared" si="6"/>
        <v>1095.9</v>
      </c>
      <c r="J21" s="46">
        <f t="shared" si="6"/>
        <v>21</v>
      </c>
      <c r="K21" s="46">
        <f t="shared" si="6"/>
        <v>1</v>
      </c>
      <c r="L21" s="46">
        <f t="shared" si="6"/>
        <v>20</v>
      </c>
      <c r="M21" s="47">
        <f t="shared" si="6"/>
        <v>831.5699999999999</v>
      </c>
      <c r="N21" s="47">
        <f t="shared" si="6"/>
        <v>32.65</v>
      </c>
      <c r="O21" s="47">
        <f t="shared" si="6"/>
        <v>798.92</v>
      </c>
      <c r="P21" s="47">
        <f>Q21+R21+S21</f>
        <v>26051200</v>
      </c>
      <c r="Q21" s="47">
        <f>Q23+Q24+Q22</f>
        <v>11205041.89</v>
      </c>
      <c r="R21" s="47">
        <f>R23+R24+R22</f>
        <v>11876926.48</v>
      </c>
      <c r="S21" s="47">
        <f>S23+S24+S22</f>
        <v>2969231.63</v>
      </c>
      <c r="T21" s="47">
        <f>T23+T24+T22</f>
        <v>0</v>
      </c>
      <c r="U21" s="47">
        <f>U23+U24+U22</f>
        <v>0</v>
      </c>
      <c r="W21" s="88"/>
      <c r="X21" s="88"/>
      <c r="Y21" s="88"/>
      <c r="Z21" s="88"/>
      <c r="AA21" s="90"/>
      <c r="AB21" s="90"/>
      <c r="AC21" s="90"/>
      <c r="AD21" s="90"/>
    </row>
    <row r="22" spans="1:30" s="19" customFormat="1" ht="34.5" customHeight="1">
      <c r="A22" s="43" t="s">
        <v>26</v>
      </c>
      <c r="B22" s="42" t="s">
        <v>248</v>
      </c>
      <c r="C22" s="43">
        <v>14</v>
      </c>
      <c r="D22" s="49">
        <v>40638</v>
      </c>
      <c r="E22" s="50" t="s">
        <v>96</v>
      </c>
      <c r="F22" s="70" t="s">
        <v>182</v>
      </c>
      <c r="G22" s="43">
        <v>19</v>
      </c>
      <c r="H22" s="43">
        <v>4</v>
      </c>
      <c r="I22" s="43">
        <v>234.37</v>
      </c>
      <c r="J22" s="43">
        <v>1</v>
      </c>
      <c r="K22" s="43">
        <v>1</v>
      </c>
      <c r="L22" s="43">
        <v>0</v>
      </c>
      <c r="M22" s="43">
        <v>32.65</v>
      </c>
      <c r="N22" s="43">
        <v>32.65</v>
      </c>
      <c r="O22" s="51">
        <v>0</v>
      </c>
      <c r="P22" s="45">
        <f>Q22+R22+S22+T22+U22+U22</f>
        <v>1078000</v>
      </c>
      <c r="Q22" s="45">
        <v>439944.46</v>
      </c>
      <c r="R22" s="45">
        <v>510444.43</v>
      </c>
      <c r="S22" s="45">
        <v>127611.11</v>
      </c>
      <c r="T22" s="51">
        <v>0</v>
      </c>
      <c r="U22" s="51">
        <v>0</v>
      </c>
      <c r="W22" s="88"/>
      <c r="X22" s="88"/>
      <c r="Y22" s="88"/>
      <c r="Z22" s="88"/>
      <c r="AA22" s="90"/>
      <c r="AB22" s="90"/>
      <c r="AC22" s="90"/>
      <c r="AD22" s="90"/>
    </row>
    <row r="23" spans="1:30" s="19" customFormat="1" ht="34.5" customHeight="1">
      <c r="A23" s="43" t="s">
        <v>27</v>
      </c>
      <c r="B23" s="42" t="s">
        <v>208</v>
      </c>
      <c r="C23" s="48">
        <v>3</v>
      </c>
      <c r="D23" s="49">
        <v>40639</v>
      </c>
      <c r="E23" s="50" t="s">
        <v>96</v>
      </c>
      <c r="F23" s="50" t="s">
        <v>97</v>
      </c>
      <c r="G23" s="44">
        <v>33</v>
      </c>
      <c r="H23" s="44">
        <v>33</v>
      </c>
      <c r="I23" s="45">
        <v>408.38</v>
      </c>
      <c r="J23" s="44">
        <v>9</v>
      </c>
      <c r="K23" s="44">
        <v>0</v>
      </c>
      <c r="L23" s="44">
        <v>9</v>
      </c>
      <c r="M23" s="47">
        <v>345.77</v>
      </c>
      <c r="N23" s="45">
        <v>0</v>
      </c>
      <c r="O23" s="47">
        <v>345.77</v>
      </c>
      <c r="P23" s="45">
        <f>Q23+R23+S23+T23+U23+U23</f>
        <v>10808000</v>
      </c>
      <c r="Q23" s="45">
        <v>4659099.46</v>
      </c>
      <c r="R23" s="45">
        <v>4919120.42</v>
      </c>
      <c r="S23" s="45">
        <v>1229780.12</v>
      </c>
      <c r="T23" s="45">
        <v>0</v>
      </c>
      <c r="U23" s="45">
        <v>0</v>
      </c>
      <c r="W23" s="88"/>
      <c r="X23" s="88"/>
      <c r="Y23" s="88"/>
      <c r="Z23" s="88"/>
      <c r="AA23" s="90"/>
      <c r="AB23" s="90"/>
      <c r="AC23" s="90"/>
      <c r="AD23" s="90"/>
    </row>
    <row r="24" spans="1:30" s="19" customFormat="1" ht="34.5" customHeight="1">
      <c r="A24" s="43" t="s">
        <v>185</v>
      </c>
      <c r="B24" s="42" t="s">
        <v>209</v>
      </c>
      <c r="C24" s="48">
        <v>2</v>
      </c>
      <c r="D24" s="49">
        <v>40638</v>
      </c>
      <c r="E24" s="50" t="s">
        <v>96</v>
      </c>
      <c r="F24" s="50" t="s">
        <v>97</v>
      </c>
      <c r="G24" s="44">
        <v>35</v>
      </c>
      <c r="H24" s="44">
        <v>35</v>
      </c>
      <c r="I24" s="45">
        <v>453.15</v>
      </c>
      <c r="J24" s="44">
        <v>11</v>
      </c>
      <c r="K24" s="44">
        <v>0</v>
      </c>
      <c r="L24" s="44">
        <v>11</v>
      </c>
      <c r="M24" s="47">
        <v>453.15</v>
      </c>
      <c r="N24" s="45">
        <v>0</v>
      </c>
      <c r="O24" s="45">
        <v>453.15</v>
      </c>
      <c r="P24" s="45">
        <f>Q24+R24+S24+T24+U24+U24</f>
        <v>14165200</v>
      </c>
      <c r="Q24" s="45">
        <v>6105997.97</v>
      </c>
      <c r="R24" s="45">
        <v>6447361.63</v>
      </c>
      <c r="S24" s="45">
        <v>1611840.4</v>
      </c>
      <c r="T24" s="45">
        <v>0</v>
      </c>
      <c r="U24" s="45">
        <v>0</v>
      </c>
      <c r="W24" s="88"/>
      <c r="X24" s="88"/>
      <c r="Y24" s="88"/>
      <c r="Z24" s="88"/>
      <c r="AA24" s="90"/>
      <c r="AB24" s="90"/>
      <c r="AC24" s="90"/>
      <c r="AD24" s="90"/>
    </row>
    <row r="25" spans="1:30" s="19" customFormat="1" ht="49.5" customHeight="1">
      <c r="A25" s="116" t="s">
        <v>143</v>
      </c>
      <c r="B25" s="117"/>
      <c r="C25" s="43" t="s">
        <v>12</v>
      </c>
      <c r="D25" s="43" t="s">
        <v>12</v>
      </c>
      <c r="E25" s="43" t="s">
        <v>12</v>
      </c>
      <c r="F25" s="43" t="s">
        <v>12</v>
      </c>
      <c r="G25" s="44">
        <v>13</v>
      </c>
      <c r="H25" s="44">
        <v>13</v>
      </c>
      <c r="I25" s="45">
        <v>116.42</v>
      </c>
      <c r="J25" s="44">
        <v>6</v>
      </c>
      <c r="K25" s="44">
        <v>1</v>
      </c>
      <c r="L25" s="44">
        <v>5</v>
      </c>
      <c r="M25" s="45">
        <f aca="true" t="shared" si="7" ref="M25:T25">M26</f>
        <v>101.44</v>
      </c>
      <c r="N25" s="45">
        <f t="shared" si="7"/>
        <v>9.8</v>
      </c>
      <c r="O25" s="45">
        <f t="shared" si="7"/>
        <v>91.64</v>
      </c>
      <c r="P25" s="45">
        <f t="shared" si="7"/>
        <v>6048000</v>
      </c>
      <c r="Q25" s="45">
        <f t="shared" si="7"/>
        <v>1567900.05</v>
      </c>
      <c r="R25" s="45">
        <f t="shared" si="7"/>
        <v>3584079.96</v>
      </c>
      <c r="S25" s="45">
        <f t="shared" si="7"/>
        <v>896019.99</v>
      </c>
      <c r="T25" s="45">
        <f t="shared" si="7"/>
        <v>0</v>
      </c>
      <c r="U25" s="45">
        <v>0</v>
      </c>
      <c r="W25" s="88"/>
      <c r="X25" s="88"/>
      <c r="Y25" s="88"/>
      <c r="Z25" s="88"/>
      <c r="AA25" s="90"/>
      <c r="AB25" s="90"/>
      <c r="AC25" s="90"/>
      <c r="AD25" s="90"/>
    </row>
    <row r="26" spans="1:30" s="19" customFormat="1" ht="34.5" customHeight="1">
      <c r="A26" s="43" t="s">
        <v>186</v>
      </c>
      <c r="B26" s="42" t="s">
        <v>207</v>
      </c>
      <c r="C26" s="48">
        <v>1</v>
      </c>
      <c r="D26" s="49">
        <v>40580</v>
      </c>
      <c r="E26" s="50" t="s">
        <v>96</v>
      </c>
      <c r="F26" s="50" t="s">
        <v>97</v>
      </c>
      <c r="G26" s="44">
        <v>13</v>
      </c>
      <c r="H26" s="44">
        <v>13</v>
      </c>
      <c r="I26" s="45">
        <v>116.42</v>
      </c>
      <c r="J26" s="44">
        <v>6</v>
      </c>
      <c r="K26" s="44">
        <v>1</v>
      </c>
      <c r="L26" s="44">
        <v>5</v>
      </c>
      <c r="M26" s="47">
        <v>101.44</v>
      </c>
      <c r="N26" s="45">
        <v>9.8</v>
      </c>
      <c r="O26" s="45">
        <v>91.64</v>
      </c>
      <c r="P26" s="45">
        <f>Q26+R26+S26+T26+U26+U26</f>
        <v>6048000</v>
      </c>
      <c r="Q26" s="45">
        <f>1366859.61+201040.44</f>
        <v>1567900.05</v>
      </c>
      <c r="R26" s="45">
        <v>3584079.96</v>
      </c>
      <c r="S26" s="45">
        <v>896019.99</v>
      </c>
      <c r="T26" s="45">
        <v>0</v>
      </c>
      <c r="U26" s="45">
        <v>0</v>
      </c>
      <c r="W26" s="88"/>
      <c r="X26" s="88"/>
      <c r="Y26" s="88"/>
      <c r="Z26" s="88"/>
      <c r="AA26" s="90"/>
      <c r="AB26" s="90"/>
      <c r="AC26" s="90"/>
      <c r="AD26" s="90"/>
    </row>
    <row r="27" spans="1:30" s="19" customFormat="1" ht="48.75" customHeight="1">
      <c r="A27" s="116" t="s">
        <v>144</v>
      </c>
      <c r="B27" s="118"/>
      <c r="C27" s="43" t="s">
        <v>12</v>
      </c>
      <c r="D27" s="43" t="s">
        <v>12</v>
      </c>
      <c r="E27" s="43" t="s">
        <v>12</v>
      </c>
      <c r="F27" s="43" t="s">
        <v>12</v>
      </c>
      <c r="G27" s="44">
        <v>18</v>
      </c>
      <c r="H27" s="44">
        <v>18</v>
      </c>
      <c r="I27" s="45">
        <v>281.71</v>
      </c>
      <c r="J27" s="44">
        <v>6</v>
      </c>
      <c r="K27" s="44">
        <v>0</v>
      </c>
      <c r="L27" s="44">
        <v>6</v>
      </c>
      <c r="M27" s="45">
        <f aca="true" t="shared" si="8" ref="M27:T27">M28</f>
        <v>281.71</v>
      </c>
      <c r="N27" s="45">
        <f t="shared" si="8"/>
        <v>0</v>
      </c>
      <c r="O27" s="45">
        <f t="shared" si="8"/>
        <v>281.71</v>
      </c>
      <c r="P27" s="45">
        <f t="shared" si="8"/>
        <v>8876000</v>
      </c>
      <c r="Q27" s="45">
        <f t="shared" si="8"/>
        <v>3795918.98</v>
      </c>
      <c r="R27" s="45">
        <f t="shared" si="8"/>
        <v>4064064.82</v>
      </c>
      <c r="S27" s="45">
        <f t="shared" si="8"/>
        <v>1016016.2</v>
      </c>
      <c r="T27" s="45">
        <f t="shared" si="8"/>
        <v>0</v>
      </c>
      <c r="U27" s="45">
        <v>0</v>
      </c>
      <c r="W27" s="88"/>
      <c r="X27" s="88"/>
      <c r="Y27" s="88"/>
      <c r="Z27" s="88"/>
      <c r="AA27" s="90"/>
      <c r="AB27" s="90"/>
      <c r="AC27" s="90"/>
      <c r="AD27" s="90"/>
    </row>
    <row r="28" spans="1:30" s="19" customFormat="1" ht="34.5" customHeight="1">
      <c r="A28" s="43" t="s">
        <v>28</v>
      </c>
      <c r="B28" s="42" t="s">
        <v>210</v>
      </c>
      <c r="C28" s="48">
        <v>2</v>
      </c>
      <c r="D28" s="49">
        <v>40870</v>
      </c>
      <c r="E28" s="50" t="s">
        <v>96</v>
      </c>
      <c r="F28" s="50" t="s">
        <v>97</v>
      </c>
      <c r="G28" s="44">
        <v>18</v>
      </c>
      <c r="H28" s="44">
        <v>18</v>
      </c>
      <c r="I28" s="45">
        <v>281.71</v>
      </c>
      <c r="J28" s="44">
        <v>6</v>
      </c>
      <c r="K28" s="44">
        <v>0</v>
      </c>
      <c r="L28" s="44">
        <v>6</v>
      </c>
      <c r="M28" s="47">
        <v>281.71</v>
      </c>
      <c r="N28" s="45">
        <v>0</v>
      </c>
      <c r="O28" s="45">
        <v>281.71</v>
      </c>
      <c r="P28" s="45">
        <f>Q28+R28+S28</f>
        <v>8876000</v>
      </c>
      <c r="Q28" s="45">
        <v>3795918.98</v>
      </c>
      <c r="R28" s="45">
        <v>4064064.82</v>
      </c>
      <c r="S28" s="45">
        <v>1016016.2</v>
      </c>
      <c r="T28" s="45">
        <v>0</v>
      </c>
      <c r="U28" s="45">
        <v>0</v>
      </c>
      <c r="W28" s="88"/>
      <c r="X28" s="88"/>
      <c r="Y28" s="88"/>
      <c r="Z28" s="88"/>
      <c r="AA28" s="90"/>
      <c r="AB28" s="90"/>
      <c r="AC28" s="90"/>
      <c r="AD28" s="90"/>
    </row>
    <row r="29" spans="1:30" s="19" customFormat="1" ht="48" customHeight="1">
      <c r="A29" s="116" t="s">
        <v>146</v>
      </c>
      <c r="B29" s="118"/>
      <c r="C29" s="43" t="s">
        <v>12</v>
      </c>
      <c r="D29" s="43" t="s">
        <v>12</v>
      </c>
      <c r="E29" s="43" t="s">
        <v>12</v>
      </c>
      <c r="F29" s="43" t="s">
        <v>12</v>
      </c>
      <c r="G29" s="44">
        <v>69</v>
      </c>
      <c r="H29" s="44">
        <v>69</v>
      </c>
      <c r="I29" s="45">
        <v>1021.78</v>
      </c>
      <c r="J29" s="44">
        <v>24</v>
      </c>
      <c r="K29" s="44">
        <v>8</v>
      </c>
      <c r="L29" s="44">
        <v>16</v>
      </c>
      <c r="M29" s="45">
        <f>M30+M31</f>
        <v>985.2</v>
      </c>
      <c r="N29" s="45">
        <f>N30+N31</f>
        <v>310.92</v>
      </c>
      <c r="O29" s="45">
        <f>O30+O31</f>
        <v>674.28</v>
      </c>
      <c r="P29" s="45">
        <f aca="true" t="shared" si="9" ref="P29:U29">P30+P31</f>
        <v>31477600</v>
      </c>
      <c r="Q29" s="45">
        <f t="shared" si="9"/>
        <v>13275138.92</v>
      </c>
      <c r="R29" s="45">
        <f t="shared" si="9"/>
        <v>14561968.87</v>
      </c>
      <c r="S29" s="45">
        <f t="shared" si="9"/>
        <v>3640492.21</v>
      </c>
      <c r="T29" s="45">
        <f t="shared" si="9"/>
        <v>0</v>
      </c>
      <c r="U29" s="45">
        <f t="shared" si="9"/>
        <v>0</v>
      </c>
      <c r="W29" s="88"/>
      <c r="X29" s="88"/>
      <c r="Y29" s="88"/>
      <c r="Z29" s="88"/>
      <c r="AA29" s="90"/>
      <c r="AB29" s="90"/>
      <c r="AC29" s="90"/>
      <c r="AD29" s="90"/>
    </row>
    <row r="30" spans="1:30" s="22" customFormat="1" ht="34.5" customHeight="1">
      <c r="A30" s="60" t="s">
        <v>29</v>
      </c>
      <c r="B30" s="42" t="s">
        <v>212</v>
      </c>
      <c r="C30" s="52" t="s">
        <v>60</v>
      </c>
      <c r="D30" s="49">
        <v>40247</v>
      </c>
      <c r="E30" s="50" t="s">
        <v>96</v>
      </c>
      <c r="F30" s="50" t="s">
        <v>97</v>
      </c>
      <c r="G30" s="44">
        <v>35</v>
      </c>
      <c r="H30" s="44">
        <v>35</v>
      </c>
      <c r="I30" s="45">
        <v>510.72</v>
      </c>
      <c r="J30" s="44">
        <v>12</v>
      </c>
      <c r="K30" s="44">
        <v>5</v>
      </c>
      <c r="L30" s="44">
        <v>7</v>
      </c>
      <c r="M30" s="47">
        <v>474.14</v>
      </c>
      <c r="N30" s="45">
        <v>199.3</v>
      </c>
      <c r="O30" s="45">
        <v>274.84</v>
      </c>
      <c r="P30" s="45">
        <f>Q30+R30+S30+T30+U30+U30</f>
        <v>15005759.999999998</v>
      </c>
      <c r="Q30" s="45">
        <v>6388829.04</v>
      </c>
      <c r="R30" s="45">
        <v>6893544.77</v>
      </c>
      <c r="S30" s="45">
        <v>1723386.19</v>
      </c>
      <c r="T30" s="45">
        <v>0</v>
      </c>
      <c r="U30" s="45">
        <v>0</v>
      </c>
      <c r="W30" s="91"/>
      <c r="X30" s="91"/>
      <c r="Y30" s="91"/>
      <c r="Z30" s="91"/>
      <c r="AA30" s="92"/>
      <c r="AB30" s="92"/>
      <c r="AC30" s="92"/>
      <c r="AD30" s="92"/>
    </row>
    <row r="31" spans="1:30" s="22" customFormat="1" ht="34.5" customHeight="1">
      <c r="A31" s="60" t="s">
        <v>30</v>
      </c>
      <c r="B31" s="42" t="s">
        <v>213</v>
      </c>
      <c r="C31" s="52" t="s">
        <v>59</v>
      </c>
      <c r="D31" s="49">
        <v>40247</v>
      </c>
      <c r="E31" s="50" t="s">
        <v>96</v>
      </c>
      <c r="F31" s="50" t="s">
        <v>97</v>
      </c>
      <c r="G31" s="44">
        <v>34</v>
      </c>
      <c r="H31" s="44">
        <v>34</v>
      </c>
      <c r="I31" s="45">
        <v>511.06</v>
      </c>
      <c r="J31" s="44">
        <v>12</v>
      </c>
      <c r="K31" s="44">
        <v>3</v>
      </c>
      <c r="L31" s="44">
        <v>9</v>
      </c>
      <c r="M31" s="47">
        <v>511.06</v>
      </c>
      <c r="N31" s="45">
        <v>111.62</v>
      </c>
      <c r="O31" s="45">
        <v>399.44</v>
      </c>
      <c r="P31" s="45">
        <f>Q31+R31+S31+T31+U31+U31</f>
        <v>16471840</v>
      </c>
      <c r="Q31" s="45">
        <v>6886309.88</v>
      </c>
      <c r="R31" s="45">
        <v>7668424.1</v>
      </c>
      <c r="S31" s="45">
        <v>1917106.02</v>
      </c>
      <c r="T31" s="45">
        <v>0</v>
      </c>
      <c r="U31" s="45">
        <v>0</v>
      </c>
      <c r="W31" s="91"/>
      <c r="X31" s="91"/>
      <c r="Y31" s="91"/>
      <c r="Z31" s="91"/>
      <c r="AA31" s="92"/>
      <c r="AB31" s="92"/>
      <c r="AC31" s="92"/>
      <c r="AD31" s="92"/>
    </row>
    <row r="32" spans="1:30" s="19" customFormat="1" ht="48.75" customHeight="1">
      <c r="A32" s="116" t="s">
        <v>152</v>
      </c>
      <c r="B32" s="117"/>
      <c r="C32" s="43" t="s">
        <v>12</v>
      </c>
      <c r="D32" s="43" t="s">
        <v>12</v>
      </c>
      <c r="E32" s="43" t="s">
        <v>12</v>
      </c>
      <c r="F32" s="43" t="s">
        <v>12</v>
      </c>
      <c r="G32" s="44">
        <v>82</v>
      </c>
      <c r="H32" s="44">
        <v>82</v>
      </c>
      <c r="I32" s="45">
        <v>1163.44</v>
      </c>
      <c r="J32" s="44">
        <v>24</v>
      </c>
      <c r="K32" s="44">
        <v>7</v>
      </c>
      <c r="L32" s="44">
        <v>17</v>
      </c>
      <c r="M32" s="45">
        <f>M33+M34+M35</f>
        <v>1163.44</v>
      </c>
      <c r="N32" s="45">
        <f>N33+N34+N35</f>
        <v>322.18</v>
      </c>
      <c r="O32" s="45">
        <f>O33+O34+O35</f>
        <v>841.26</v>
      </c>
      <c r="P32" s="45">
        <f aca="true" t="shared" si="10" ref="P32:U32">P33+P34+P35</f>
        <v>37044000</v>
      </c>
      <c r="Q32" s="45">
        <f t="shared" si="10"/>
        <v>15676844.91</v>
      </c>
      <c r="R32" s="45">
        <f t="shared" si="10"/>
        <v>17093724.07</v>
      </c>
      <c r="S32" s="45">
        <f t="shared" si="10"/>
        <v>4273431.02</v>
      </c>
      <c r="T32" s="45">
        <f t="shared" si="10"/>
        <v>0</v>
      </c>
      <c r="U32" s="45">
        <f t="shared" si="10"/>
        <v>0</v>
      </c>
      <c r="W32" s="88"/>
      <c r="X32" s="88"/>
      <c r="Y32" s="88"/>
      <c r="Z32" s="88"/>
      <c r="AA32" s="90"/>
      <c r="AB32" s="90"/>
      <c r="AC32" s="90"/>
      <c r="AD32" s="90"/>
    </row>
    <row r="33" spans="1:30" s="19" customFormat="1" ht="33.75" customHeight="1">
      <c r="A33" s="43" t="s">
        <v>56</v>
      </c>
      <c r="B33" s="42" t="s">
        <v>214</v>
      </c>
      <c r="C33" s="48">
        <v>1</v>
      </c>
      <c r="D33" s="49">
        <v>40497</v>
      </c>
      <c r="E33" s="50" t="s">
        <v>96</v>
      </c>
      <c r="F33" s="50" t="s">
        <v>97</v>
      </c>
      <c r="G33" s="44">
        <v>29</v>
      </c>
      <c r="H33" s="44">
        <v>29</v>
      </c>
      <c r="I33" s="45">
        <v>371.16</v>
      </c>
      <c r="J33" s="44">
        <v>8</v>
      </c>
      <c r="K33" s="44">
        <v>3</v>
      </c>
      <c r="L33" s="44">
        <v>5</v>
      </c>
      <c r="M33" s="47">
        <v>371.16</v>
      </c>
      <c r="N33" s="45">
        <v>134.01</v>
      </c>
      <c r="O33" s="45">
        <v>237.15</v>
      </c>
      <c r="P33" s="45">
        <f>Q33+R33+S33+T33+U33+U33</f>
        <v>11639599.999999998</v>
      </c>
      <c r="Q33" s="45">
        <v>5001218.59</v>
      </c>
      <c r="R33" s="45">
        <f>4313009.13+997696</f>
        <v>5310705.13</v>
      </c>
      <c r="S33" s="45">
        <f>1078252.28+249424</f>
        <v>1327676.28</v>
      </c>
      <c r="T33" s="45">
        <v>0</v>
      </c>
      <c r="U33" s="45">
        <v>0</v>
      </c>
      <c r="W33" s="88"/>
      <c r="X33" s="88"/>
      <c r="Y33" s="88"/>
      <c r="Z33" s="88"/>
      <c r="AA33" s="90"/>
      <c r="AB33" s="90"/>
      <c r="AC33" s="90"/>
      <c r="AD33" s="90"/>
    </row>
    <row r="34" spans="1:30" s="19" customFormat="1" ht="33.75" customHeight="1">
      <c r="A34" s="43" t="s">
        <v>31</v>
      </c>
      <c r="B34" s="42" t="s">
        <v>215</v>
      </c>
      <c r="C34" s="48">
        <v>2</v>
      </c>
      <c r="D34" s="49">
        <v>40497</v>
      </c>
      <c r="E34" s="50" t="s">
        <v>96</v>
      </c>
      <c r="F34" s="50" t="s">
        <v>97</v>
      </c>
      <c r="G34" s="44">
        <v>26</v>
      </c>
      <c r="H34" s="44">
        <v>26</v>
      </c>
      <c r="I34" s="45">
        <v>391.55</v>
      </c>
      <c r="J34" s="44">
        <v>8</v>
      </c>
      <c r="K34" s="44">
        <v>2</v>
      </c>
      <c r="L34" s="44">
        <v>6</v>
      </c>
      <c r="M34" s="47">
        <v>391.55</v>
      </c>
      <c r="N34" s="45">
        <v>96.73</v>
      </c>
      <c r="O34" s="45">
        <v>294.82</v>
      </c>
      <c r="P34" s="45">
        <f>Q34+R34+S34+T34+U34+U34</f>
        <v>12636400</v>
      </c>
      <c r="Q34" s="45">
        <v>5275964.92</v>
      </c>
      <c r="R34" s="45">
        <f>4549948.06+1338400</f>
        <v>5888348.06</v>
      </c>
      <c r="S34" s="45">
        <f>1137487.02+334600</f>
        <v>1472087.02</v>
      </c>
      <c r="T34" s="45">
        <v>0</v>
      </c>
      <c r="U34" s="45">
        <v>0</v>
      </c>
      <c r="W34" s="88"/>
      <c r="X34" s="88"/>
      <c r="Y34" s="88"/>
      <c r="Z34" s="88"/>
      <c r="AA34" s="90"/>
      <c r="AB34" s="90"/>
      <c r="AC34" s="90"/>
      <c r="AD34" s="90"/>
    </row>
    <row r="35" spans="1:30" s="19" customFormat="1" ht="33.75" customHeight="1">
      <c r="A35" s="43" t="s">
        <v>32</v>
      </c>
      <c r="B35" s="42" t="s">
        <v>216</v>
      </c>
      <c r="C35" s="48">
        <v>3</v>
      </c>
      <c r="D35" s="49">
        <v>40497</v>
      </c>
      <c r="E35" s="50" t="s">
        <v>96</v>
      </c>
      <c r="F35" s="50" t="s">
        <v>97</v>
      </c>
      <c r="G35" s="44">
        <v>27</v>
      </c>
      <c r="H35" s="44">
        <v>27</v>
      </c>
      <c r="I35" s="45">
        <v>400.73</v>
      </c>
      <c r="J35" s="44">
        <v>8</v>
      </c>
      <c r="K35" s="44">
        <v>2</v>
      </c>
      <c r="L35" s="44">
        <v>6</v>
      </c>
      <c r="M35" s="47">
        <v>400.73</v>
      </c>
      <c r="N35" s="45">
        <v>91.44</v>
      </c>
      <c r="O35" s="45">
        <v>309.29</v>
      </c>
      <c r="P35" s="45">
        <f>Q35+R35+S35+T35+U35+U35</f>
        <v>12768000.000000002</v>
      </c>
      <c r="Q35" s="45">
        <v>5399661.4</v>
      </c>
      <c r="R35" s="45">
        <f>4656622.88+1238048</f>
        <v>5894670.88</v>
      </c>
      <c r="S35" s="45">
        <f>1164155.72+309512</f>
        <v>1473667.72</v>
      </c>
      <c r="T35" s="45">
        <v>0</v>
      </c>
      <c r="U35" s="45">
        <v>0</v>
      </c>
      <c r="W35" s="88"/>
      <c r="X35" s="88"/>
      <c r="Y35" s="88"/>
      <c r="Z35" s="88"/>
      <c r="AA35" s="90"/>
      <c r="AB35" s="90"/>
      <c r="AC35" s="90"/>
      <c r="AD35" s="90"/>
    </row>
    <row r="36" spans="1:30" s="19" customFormat="1" ht="48.75" customHeight="1">
      <c r="A36" s="116" t="s">
        <v>255</v>
      </c>
      <c r="B36" s="117"/>
      <c r="C36" s="43" t="s">
        <v>12</v>
      </c>
      <c r="D36" s="43" t="s">
        <v>12</v>
      </c>
      <c r="E36" s="43" t="s">
        <v>12</v>
      </c>
      <c r="F36" s="43" t="s">
        <v>12</v>
      </c>
      <c r="G36" s="44">
        <v>23</v>
      </c>
      <c r="H36" s="44">
        <v>23</v>
      </c>
      <c r="I36" s="45">
        <v>711.08</v>
      </c>
      <c r="J36" s="44">
        <v>23</v>
      </c>
      <c r="K36" s="44">
        <v>15</v>
      </c>
      <c r="L36" s="44">
        <v>8</v>
      </c>
      <c r="M36" s="45">
        <f aca="true" t="shared" si="11" ref="M36:T36">M38+M37</f>
        <v>678.37</v>
      </c>
      <c r="N36" s="45">
        <f t="shared" si="11"/>
        <v>399.58</v>
      </c>
      <c r="O36" s="45">
        <f t="shared" si="11"/>
        <v>278.78999999999996</v>
      </c>
      <c r="P36" s="45">
        <f t="shared" si="11"/>
        <v>25639320</v>
      </c>
      <c r="Q36" s="45">
        <f t="shared" si="11"/>
        <v>9140738.92</v>
      </c>
      <c r="R36" s="45">
        <f t="shared" si="11"/>
        <v>13198864.87</v>
      </c>
      <c r="S36" s="45">
        <f t="shared" si="11"/>
        <v>3299716.21</v>
      </c>
      <c r="T36" s="45">
        <f t="shared" si="11"/>
        <v>0</v>
      </c>
      <c r="U36" s="45">
        <v>0</v>
      </c>
      <c r="W36" s="88"/>
      <c r="X36" s="88"/>
      <c r="Y36" s="88"/>
      <c r="Z36" s="88"/>
      <c r="AA36" s="90"/>
      <c r="AB36" s="90"/>
      <c r="AC36" s="90"/>
      <c r="AD36" s="90"/>
    </row>
    <row r="37" spans="1:30" s="19" customFormat="1" ht="33" customHeight="1">
      <c r="A37" s="53" t="s">
        <v>33</v>
      </c>
      <c r="B37" s="54" t="s">
        <v>262</v>
      </c>
      <c r="C37" s="55">
        <v>20</v>
      </c>
      <c r="D37" s="49">
        <v>40108</v>
      </c>
      <c r="E37" s="50" t="s">
        <v>96</v>
      </c>
      <c r="F37" s="50" t="s">
        <v>97</v>
      </c>
      <c r="G37" s="44">
        <v>2</v>
      </c>
      <c r="H37" s="44">
        <v>2</v>
      </c>
      <c r="I37" s="45">
        <v>101</v>
      </c>
      <c r="J37" s="44">
        <v>2</v>
      </c>
      <c r="K37" s="44">
        <v>0</v>
      </c>
      <c r="L37" s="44">
        <v>2</v>
      </c>
      <c r="M37" s="47">
        <v>101</v>
      </c>
      <c r="N37" s="45">
        <v>0</v>
      </c>
      <c r="O37" s="45">
        <v>101</v>
      </c>
      <c r="P37" s="45">
        <f>Q37+R37+S37+T37+U37+U37</f>
        <v>3207400</v>
      </c>
      <c r="Q37" s="45">
        <v>1360930.81</v>
      </c>
      <c r="R37" s="45">
        <f>1173655.36+303520</f>
        <v>1477175.36</v>
      </c>
      <c r="S37" s="45">
        <f>293413.83+75880</f>
        <v>369293.83</v>
      </c>
      <c r="T37" s="45">
        <v>0</v>
      </c>
      <c r="U37" s="45">
        <v>0</v>
      </c>
      <c r="W37" s="88"/>
      <c r="X37" s="88"/>
      <c r="Y37" s="88"/>
      <c r="Z37" s="88"/>
      <c r="AA37" s="90"/>
      <c r="AB37" s="90"/>
      <c r="AC37" s="90"/>
      <c r="AD37" s="90"/>
    </row>
    <row r="38" spans="1:30" s="19" customFormat="1" ht="33" customHeight="1">
      <c r="A38" s="53" t="s">
        <v>34</v>
      </c>
      <c r="B38" s="54" t="s">
        <v>217</v>
      </c>
      <c r="C38" s="55">
        <v>19</v>
      </c>
      <c r="D38" s="49">
        <v>40472</v>
      </c>
      <c r="E38" s="50" t="s">
        <v>96</v>
      </c>
      <c r="F38" s="50" t="s">
        <v>97</v>
      </c>
      <c r="G38" s="44">
        <v>21</v>
      </c>
      <c r="H38" s="44">
        <v>21</v>
      </c>
      <c r="I38" s="45">
        <v>610.08</v>
      </c>
      <c r="J38" s="44">
        <v>21</v>
      </c>
      <c r="K38" s="44">
        <v>15</v>
      </c>
      <c r="L38" s="44">
        <v>6</v>
      </c>
      <c r="M38" s="47">
        <v>577.37</v>
      </c>
      <c r="N38" s="45">
        <v>399.58</v>
      </c>
      <c r="O38" s="45">
        <v>177.79</v>
      </c>
      <c r="P38" s="45">
        <f>Q38+R38+S38+T38+U38+U38</f>
        <v>22431920</v>
      </c>
      <c r="Q38" s="45">
        <v>7779808.11</v>
      </c>
      <c r="R38" s="45">
        <f>6709241.51+5012448</f>
        <v>11721689.51</v>
      </c>
      <c r="S38" s="45">
        <f>1677310.38+1253112</f>
        <v>2930422.38</v>
      </c>
      <c r="T38" s="45">
        <v>0</v>
      </c>
      <c r="U38" s="45">
        <v>0</v>
      </c>
      <c r="W38" s="88"/>
      <c r="X38" s="88"/>
      <c r="Y38" s="88"/>
      <c r="Z38" s="88"/>
      <c r="AA38" s="90"/>
      <c r="AB38" s="90"/>
      <c r="AC38" s="90"/>
      <c r="AD38" s="90"/>
    </row>
    <row r="39" spans="1:30" s="19" customFormat="1" ht="33.75" customHeight="1">
      <c r="A39" s="144" t="s">
        <v>183</v>
      </c>
      <c r="B39" s="145"/>
      <c r="C39" s="53" t="s">
        <v>12</v>
      </c>
      <c r="D39" s="43" t="s">
        <v>12</v>
      </c>
      <c r="E39" s="43" t="s">
        <v>12</v>
      </c>
      <c r="F39" s="43" t="s">
        <v>12</v>
      </c>
      <c r="G39" s="44">
        <f>G40+G41+G42+G43+G44+G50+G45+G48+G49+G51+G52+G47+G46</f>
        <v>200</v>
      </c>
      <c r="H39" s="44">
        <v>111</v>
      </c>
      <c r="I39" s="45">
        <f aca="true" t="shared" si="12" ref="I39:U39">I40+I41+I42+I43+I44+I50+I45+I48+I49+I51+I52+I47+I46</f>
        <v>2377</v>
      </c>
      <c r="J39" s="44">
        <f t="shared" si="12"/>
        <v>39</v>
      </c>
      <c r="K39" s="44">
        <f t="shared" si="12"/>
        <v>14</v>
      </c>
      <c r="L39" s="44">
        <f t="shared" si="12"/>
        <v>25</v>
      </c>
      <c r="M39" s="45">
        <f t="shared" si="12"/>
        <v>1286.5800000000004</v>
      </c>
      <c r="N39" s="45">
        <f t="shared" si="12"/>
        <v>467.79</v>
      </c>
      <c r="O39" s="45">
        <f t="shared" si="12"/>
        <v>818.7900000000001</v>
      </c>
      <c r="P39" s="45">
        <f t="shared" si="12"/>
        <v>52199000</v>
      </c>
      <c r="Q39" s="45">
        <f t="shared" si="12"/>
        <v>17336102.55</v>
      </c>
      <c r="R39" s="45">
        <f t="shared" si="12"/>
        <v>17431448.72</v>
      </c>
      <c r="S39" s="45">
        <f t="shared" si="12"/>
        <v>17431448.73</v>
      </c>
      <c r="T39" s="45">
        <f t="shared" si="12"/>
        <v>0</v>
      </c>
      <c r="U39" s="45">
        <f t="shared" si="12"/>
        <v>0</v>
      </c>
      <c r="W39" s="88"/>
      <c r="X39" s="88"/>
      <c r="Y39" s="88"/>
      <c r="Z39" s="88"/>
      <c r="AA39" s="90"/>
      <c r="AB39" s="90"/>
      <c r="AC39" s="90"/>
      <c r="AD39" s="90"/>
    </row>
    <row r="40" spans="1:30" s="22" customFormat="1" ht="33" customHeight="1">
      <c r="A40" s="53" t="s">
        <v>35</v>
      </c>
      <c r="B40" s="54" t="s">
        <v>61</v>
      </c>
      <c r="C40" s="55">
        <v>41</v>
      </c>
      <c r="D40" s="49">
        <v>39183</v>
      </c>
      <c r="E40" s="50" t="s">
        <v>96</v>
      </c>
      <c r="F40" s="50" t="s">
        <v>97</v>
      </c>
      <c r="G40" s="44">
        <v>7</v>
      </c>
      <c r="H40" s="44">
        <v>7</v>
      </c>
      <c r="I40" s="45">
        <v>71.51</v>
      </c>
      <c r="J40" s="44">
        <v>3</v>
      </c>
      <c r="K40" s="44">
        <v>0</v>
      </c>
      <c r="L40" s="44">
        <v>3</v>
      </c>
      <c r="M40" s="47">
        <v>71.51</v>
      </c>
      <c r="N40" s="45">
        <v>0</v>
      </c>
      <c r="O40" s="45">
        <v>71.51</v>
      </c>
      <c r="P40" s="45">
        <f aca="true" t="shared" si="13" ref="P40:P52">Q40+R40+S40+T40+U40+U40</f>
        <v>2733500</v>
      </c>
      <c r="Q40" s="45">
        <v>963565.96</v>
      </c>
      <c r="R40" s="45">
        <v>884967.02</v>
      </c>
      <c r="S40" s="45">
        <v>884967.02</v>
      </c>
      <c r="T40" s="45">
        <v>0</v>
      </c>
      <c r="U40" s="45">
        <v>0</v>
      </c>
      <c r="W40" s="91"/>
      <c r="X40" s="91"/>
      <c r="Y40" s="91"/>
      <c r="Z40" s="91"/>
      <c r="AA40" s="92"/>
      <c r="AB40" s="92"/>
      <c r="AC40" s="92"/>
      <c r="AD40" s="92"/>
    </row>
    <row r="41" spans="1:30" s="19" customFormat="1" ht="33" customHeight="1">
      <c r="A41" s="53" t="s">
        <v>36</v>
      </c>
      <c r="B41" s="54" t="s">
        <v>62</v>
      </c>
      <c r="C41" s="55">
        <v>56</v>
      </c>
      <c r="D41" s="49">
        <v>39283</v>
      </c>
      <c r="E41" s="50" t="s">
        <v>96</v>
      </c>
      <c r="F41" s="50" t="s">
        <v>97</v>
      </c>
      <c r="G41" s="44">
        <v>15</v>
      </c>
      <c r="H41" s="44">
        <v>15</v>
      </c>
      <c r="I41" s="45">
        <v>191.63</v>
      </c>
      <c r="J41" s="44">
        <v>3</v>
      </c>
      <c r="K41" s="44">
        <v>0</v>
      </c>
      <c r="L41" s="44">
        <v>3</v>
      </c>
      <c r="M41" s="47">
        <v>191.63</v>
      </c>
      <c r="N41" s="45">
        <v>0</v>
      </c>
      <c r="O41" s="45">
        <v>191.63</v>
      </c>
      <c r="P41" s="45">
        <f t="shared" si="13"/>
        <v>7657999.999999999</v>
      </c>
      <c r="Q41" s="45">
        <v>2582130.4</v>
      </c>
      <c r="R41" s="45">
        <v>2537934.8</v>
      </c>
      <c r="S41" s="45">
        <v>2537934.8</v>
      </c>
      <c r="T41" s="45">
        <v>0</v>
      </c>
      <c r="U41" s="45">
        <v>0</v>
      </c>
      <c r="W41" s="88"/>
      <c r="X41" s="88"/>
      <c r="Y41" s="88"/>
      <c r="Z41" s="88"/>
      <c r="AA41" s="90"/>
      <c r="AB41" s="90"/>
      <c r="AC41" s="90"/>
      <c r="AD41" s="90"/>
    </row>
    <row r="42" spans="1:30" s="19" customFormat="1" ht="33" customHeight="1">
      <c r="A42" s="53" t="s">
        <v>37</v>
      </c>
      <c r="B42" s="54" t="s">
        <v>63</v>
      </c>
      <c r="C42" s="55">
        <v>57</v>
      </c>
      <c r="D42" s="49">
        <v>39283</v>
      </c>
      <c r="E42" s="50" t="s">
        <v>96</v>
      </c>
      <c r="F42" s="50" t="s">
        <v>97</v>
      </c>
      <c r="G42" s="44">
        <v>13</v>
      </c>
      <c r="H42" s="44">
        <v>13</v>
      </c>
      <c r="I42" s="45">
        <v>164.97</v>
      </c>
      <c r="J42" s="44">
        <v>4</v>
      </c>
      <c r="K42" s="44">
        <v>1</v>
      </c>
      <c r="L42" s="44">
        <v>3</v>
      </c>
      <c r="M42" s="47">
        <v>133.35</v>
      </c>
      <c r="N42" s="45">
        <v>33.2</v>
      </c>
      <c r="O42" s="45">
        <v>100.15</v>
      </c>
      <c r="P42" s="45">
        <f t="shared" si="13"/>
        <v>4795000</v>
      </c>
      <c r="Q42" s="45">
        <v>1796832.9</v>
      </c>
      <c r="R42" s="45">
        <v>1499083.55</v>
      </c>
      <c r="S42" s="45">
        <v>1499083.55</v>
      </c>
      <c r="T42" s="45">
        <v>0</v>
      </c>
      <c r="U42" s="45">
        <v>0</v>
      </c>
      <c r="W42" s="88"/>
      <c r="X42" s="88"/>
      <c r="Y42" s="88"/>
      <c r="Z42" s="88"/>
      <c r="AA42" s="90"/>
      <c r="AB42" s="90"/>
      <c r="AC42" s="90"/>
      <c r="AD42" s="90"/>
    </row>
    <row r="43" spans="1:30" s="19" customFormat="1" ht="33" customHeight="1">
      <c r="A43" s="53" t="s">
        <v>57</v>
      </c>
      <c r="B43" s="54" t="s">
        <v>64</v>
      </c>
      <c r="C43" s="55">
        <v>59</v>
      </c>
      <c r="D43" s="49">
        <v>39283</v>
      </c>
      <c r="E43" s="50" t="s">
        <v>96</v>
      </c>
      <c r="F43" s="50" t="s">
        <v>97</v>
      </c>
      <c r="G43" s="44">
        <v>13</v>
      </c>
      <c r="H43" s="44">
        <v>13</v>
      </c>
      <c r="I43" s="45">
        <v>133.19</v>
      </c>
      <c r="J43" s="44">
        <v>4</v>
      </c>
      <c r="K43" s="44">
        <v>1</v>
      </c>
      <c r="L43" s="44">
        <v>3</v>
      </c>
      <c r="M43" s="47">
        <v>133.19</v>
      </c>
      <c r="N43" s="45">
        <v>39.25</v>
      </c>
      <c r="O43" s="45">
        <v>93.94</v>
      </c>
      <c r="P43" s="45">
        <f t="shared" si="13"/>
        <v>5859000</v>
      </c>
      <c r="Q43" s="45">
        <v>1794676.97</v>
      </c>
      <c r="R43" s="45">
        <v>2032161.51</v>
      </c>
      <c r="S43" s="45">
        <v>2032161.52</v>
      </c>
      <c r="T43" s="45">
        <v>0</v>
      </c>
      <c r="U43" s="45">
        <v>0</v>
      </c>
      <c r="W43" s="88"/>
      <c r="X43" s="88"/>
      <c r="Y43" s="88"/>
      <c r="Z43" s="88"/>
      <c r="AA43" s="90"/>
      <c r="AB43" s="90"/>
      <c r="AC43" s="90"/>
      <c r="AD43" s="90"/>
    </row>
    <row r="44" spans="1:30" s="19" customFormat="1" ht="33" customHeight="1">
      <c r="A44" s="53" t="s">
        <v>58</v>
      </c>
      <c r="B44" s="54" t="s">
        <v>65</v>
      </c>
      <c r="C44" s="55">
        <v>54</v>
      </c>
      <c r="D44" s="49">
        <v>39281</v>
      </c>
      <c r="E44" s="50" t="s">
        <v>96</v>
      </c>
      <c r="F44" s="50" t="s">
        <v>97</v>
      </c>
      <c r="G44" s="44">
        <v>10</v>
      </c>
      <c r="H44" s="44">
        <v>10</v>
      </c>
      <c r="I44" s="45">
        <v>86.16</v>
      </c>
      <c r="J44" s="44">
        <v>3</v>
      </c>
      <c r="K44" s="44">
        <v>0</v>
      </c>
      <c r="L44" s="44">
        <v>3</v>
      </c>
      <c r="M44" s="47">
        <v>69.14</v>
      </c>
      <c r="N44" s="45">
        <v>0</v>
      </c>
      <c r="O44" s="45">
        <v>69.14</v>
      </c>
      <c r="P44" s="45">
        <f t="shared" si="13"/>
        <v>3426500</v>
      </c>
      <c r="Q44" s="45">
        <v>931631.24</v>
      </c>
      <c r="R44" s="45">
        <v>1247434.38</v>
      </c>
      <c r="S44" s="45">
        <v>1247434.38</v>
      </c>
      <c r="T44" s="45">
        <v>0</v>
      </c>
      <c r="U44" s="45">
        <v>0</v>
      </c>
      <c r="W44" s="88"/>
      <c r="X44" s="88"/>
      <c r="Y44" s="88"/>
      <c r="Z44" s="88"/>
      <c r="AA44" s="90"/>
      <c r="AB44" s="90"/>
      <c r="AC44" s="90"/>
      <c r="AD44" s="90"/>
    </row>
    <row r="45" spans="1:30" s="19" customFormat="1" ht="33" customHeight="1">
      <c r="A45" s="53" t="s">
        <v>38</v>
      </c>
      <c r="B45" s="54" t="s">
        <v>153</v>
      </c>
      <c r="C45" s="55" t="s">
        <v>81</v>
      </c>
      <c r="D45" s="49">
        <v>39294</v>
      </c>
      <c r="E45" s="50" t="s">
        <v>96</v>
      </c>
      <c r="F45" s="50" t="s">
        <v>97</v>
      </c>
      <c r="G45" s="44">
        <v>6</v>
      </c>
      <c r="H45" s="44">
        <v>6</v>
      </c>
      <c r="I45" s="45">
        <v>122.5</v>
      </c>
      <c r="J45" s="44">
        <v>3</v>
      </c>
      <c r="K45" s="44">
        <v>2</v>
      </c>
      <c r="L45" s="44">
        <v>1</v>
      </c>
      <c r="M45" s="47">
        <v>122.5</v>
      </c>
      <c r="N45" s="45">
        <v>107.56</v>
      </c>
      <c r="O45" s="45">
        <v>14.94</v>
      </c>
      <c r="P45" s="45">
        <f>Q45+R45+S45+T45+U45+U45</f>
        <v>5047000</v>
      </c>
      <c r="Q45" s="45">
        <v>1650633.9</v>
      </c>
      <c r="R45" s="45">
        <v>1698183.05</v>
      </c>
      <c r="S45" s="45">
        <v>1698183.05</v>
      </c>
      <c r="T45" s="45">
        <v>0</v>
      </c>
      <c r="U45" s="45">
        <v>0</v>
      </c>
      <c r="W45" s="88"/>
      <c r="X45" s="88"/>
      <c r="Y45" s="88"/>
      <c r="Z45" s="88"/>
      <c r="AA45" s="90"/>
      <c r="AB45" s="90"/>
      <c r="AC45" s="90"/>
      <c r="AD45" s="90"/>
    </row>
    <row r="46" spans="1:30" s="19" customFormat="1" ht="33" customHeight="1">
      <c r="A46" s="53" t="s">
        <v>39</v>
      </c>
      <c r="B46" s="67" t="s">
        <v>169</v>
      </c>
      <c r="C46" s="48" t="s">
        <v>109</v>
      </c>
      <c r="D46" s="49">
        <v>39294</v>
      </c>
      <c r="E46" s="50" t="s">
        <v>96</v>
      </c>
      <c r="F46" s="50" t="s">
        <v>180</v>
      </c>
      <c r="G46" s="44">
        <v>12</v>
      </c>
      <c r="H46" s="44">
        <v>1</v>
      </c>
      <c r="I46" s="45">
        <v>135.93</v>
      </c>
      <c r="J46" s="44">
        <v>1</v>
      </c>
      <c r="K46" s="44">
        <v>1</v>
      </c>
      <c r="L46" s="44">
        <v>0</v>
      </c>
      <c r="M46" s="47">
        <v>22.3</v>
      </c>
      <c r="N46" s="45">
        <v>22.3</v>
      </c>
      <c r="O46" s="45">
        <v>0</v>
      </c>
      <c r="P46" s="45">
        <f>Q46+R46+S46+T46+U46+U46</f>
        <v>864500</v>
      </c>
      <c r="Q46" s="45">
        <v>300482.74</v>
      </c>
      <c r="R46" s="45">
        <v>282008.63</v>
      </c>
      <c r="S46" s="45">
        <v>282008.63</v>
      </c>
      <c r="T46" s="45">
        <v>0</v>
      </c>
      <c r="U46" s="45">
        <v>0</v>
      </c>
      <c r="W46" s="88"/>
      <c r="X46" s="88"/>
      <c r="Y46" s="88"/>
      <c r="Z46" s="88"/>
      <c r="AA46" s="90"/>
      <c r="AB46" s="90"/>
      <c r="AC46" s="90"/>
      <c r="AD46" s="90"/>
    </row>
    <row r="47" spans="1:30" s="19" customFormat="1" ht="33" customHeight="1">
      <c r="A47" s="53" t="s">
        <v>40</v>
      </c>
      <c r="B47" s="67" t="s">
        <v>149</v>
      </c>
      <c r="C47" s="48" t="s">
        <v>177</v>
      </c>
      <c r="D47" s="49">
        <v>40732</v>
      </c>
      <c r="E47" s="50" t="s">
        <v>96</v>
      </c>
      <c r="F47" s="50" t="s">
        <v>180</v>
      </c>
      <c r="G47" s="44">
        <v>48</v>
      </c>
      <c r="H47" s="44">
        <v>1</v>
      </c>
      <c r="I47" s="45">
        <v>556.02</v>
      </c>
      <c r="J47" s="44">
        <v>1</v>
      </c>
      <c r="K47" s="44">
        <v>0</v>
      </c>
      <c r="L47" s="44">
        <v>1</v>
      </c>
      <c r="M47" s="47">
        <v>30.15</v>
      </c>
      <c r="N47" s="45">
        <v>0</v>
      </c>
      <c r="O47" s="45">
        <v>30.15</v>
      </c>
      <c r="P47" s="45">
        <f>Q47+R47+S47+T47+U47+U47</f>
        <v>1155000</v>
      </c>
      <c r="Q47" s="45">
        <v>406258.07</v>
      </c>
      <c r="R47" s="45">
        <v>374370.97</v>
      </c>
      <c r="S47" s="45">
        <v>374370.96</v>
      </c>
      <c r="T47" s="45">
        <v>0</v>
      </c>
      <c r="U47" s="45">
        <v>0</v>
      </c>
      <c r="W47" s="88"/>
      <c r="X47" s="88"/>
      <c r="Y47" s="88"/>
      <c r="Z47" s="88"/>
      <c r="AA47" s="90"/>
      <c r="AB47" s="90"/>
      <c r="AC47" s="90"/>
      <c r="AD47" s="90"/>
    </row>
    <row r="48" spans="1:30" s="19" customFormat="1" ht="33" customHeight="1">
      <c r="A48" s="53" t="s">
        <v>41</v>
      </c>
      <c r="B48" s="54" t="s">
        <v>157</v>
      </c>
      <c r="C48" s="55">
        <v>47</v>
      </c>
      <c r="D48" s="49">
        <v>39290</v>
      </c>
      <c r="E48" s="50" t="s">
        <v>96</v>
      </c>
      <c r="F48" s="50" t="s">
        <v>97</v>
      </c>
      <c r="G48" s="44">
        <v>4</v>
      </c>
      <c r="H48" s="44">
        <v>4</v>
      </c>
      <c r="I48" s="45">
        <v>107.43</v>
      </c>
      <c r="J48" s="44">
        <v>3</v>
      </c>
      <c r="K48" s="44">
        <v>2</v>
      </c>
      <c r="L48" s="44">
        <v>1</v>
      </c>
      <c r="M48" s="47">
        <v>107.43</v>
      </c>
      <c r="N48" s="45">
        <v>72.43</v>
      </c>
      <c r="O48" s="45">
        <v>35</v>
      </c>
      <c r="P48" s="45">
        <f>Q48+R48+S48+T48+U48+U48</f>
        <v>3843000</v>
      </c>
      <c r="Q48" s="45">
        <v>1447572.24</v>
      </c>
      <c r="R48" s="45">
        <v>1197713.88</v>
      </c>
      <c r="S48" s="45">
        <v>1197713.88</v>
      </c>
      <c r="T48" s="45">
        <v>0</v>
      </c>
      <c r="U48" s="45">
        <v>0</v>
      </c>
      <c r="W48" s="88"/>
      <c r="X48" s="88"/>
      <c r="Y48" s="88"/>
      <c r="Z48" s="88"/>
      <c r="AA48" s="90"/>
      <c r="AB48" s="90"/>
      <c r="AC48" s="90"/>
      <c r="AD48" s="90"/>
    </row>
    <row r="49" spans="1:30" s="19" customFormat="1" ht="33" customHeight="1">
      <c r="A49" s="53" t="s">
        <v>42</v>
      </c>
      <c r="B49" s="54" t="s">
        <v>158</v>
      </c>
      <c r="C49" s="55" t="s">
        <v>83</v>
      </c>
      <c r="D49" s="49">
        <v>39294</v>
      </c>
      <c r="E49" s="50" t="s">
        <v>96</v>
      </c>
      <c r="F49" s="50" t="s">
        <v>97</v>
      </c>
      <c r="G49" s="44">
        <v>7</v>
      </c>
      <c r="H49" s="44">
        <v>7</v>
      </c>
      <c r="I49" s="45">
        <v>76.95</v>
      </c>
      <c r="J49" s="44">
        <v>2</v>
      </c>
      <c r="K49" s="44">
        <v>1</v>
      </c>
      <c r="L49" s="44">
        <v>1</v>
      </c>
      <c r="M49" s="47">
        <v>59.7</v>
      </c>
      <c r="N49" s="45">
        <v>18.67</v>
      </c>
      <c r="O49" s="45">
        <v>41.03</v>
      </c>
      <c r="P49" s="45">
        <f>Q49+R49+S49+T49+U49+U49</f>
        <v>2611000</v>
      </c>
      <c r="Q49" s="45">
        <v>804431.38</v>
      </c>
      <c r="R49" s="45">
        <v>903284.31</v>
      </c>
      <c r="S49" s="45">
        <v>903284.31</v>
      </c>
      <c r="T49" s="45">
        <v>0</v>
      </c>
      <c r="U49" s="45">
        <v>0</v>
      </c>
      <c r="W49" s="88"/>
      <c r="X49" s="88"/>
      <c r="Y49" s="88"/>
      <c r="Z49" s="88"/>
      <c r="AA49" s="90"/>
      <c r="AB49" s="90"/>
      <c r="AC49" s="90"/>
      <c r="AD49" s="90"/>
    </row>
    <row r="50" spans="1:30" s="19" customFormat="1" ht="33" customHeight="1">
      <c r="A50" s="43" t="s">
        <v>43</v>
      </c>
      <c r="B50" s="54" t="s">
        <v>150</v>
      </c>
      <c r="C50" s="55" t="s">
        <v>178</v>
      </c>
      <c r="D50" s="49">
        <v>39294</v>
      </c>
      <c r="E50" s="50" t="s">
        <v>96</v>
      </c>
      <c r="F50" s="50" t="s">
        <v>97</v>
      </c>
      <c r="G50" s="44">
        <v>27</v>
      </c>
      <c r="H50" s="44">
        <v>27</v>
      </c>
      <c r="I50" s="45">
        <v>213.81</v>
      </c>
      <c r="J50" s="44">
        <v>8</v>
      </c>
      <c r="K50" s="44">
        <v>4</v>
      </c>
      <c r="L50" s="44">
        <v>4</v>
      </c>
      <c r="M50" s="47">
        <v>213.81</v>
      </c>
      <c r="N50" s="45">
        <v>107.71</v>
      </c>
      <c r="O50" s="45">
        <v>106.1</v>
      </c>
      <c r="P50" s="45">
        <f t="shared" si="13"/>
        <v>8799000</v>
      </c>
      <c r="Q50" s="45">
        <v>2880996.19</v>
      </c>
      <c r="R50" s="45">
        <v>2959001.9</v>
      </c>
      <c r="S50" s="45">
        <v>2959001.91</v>
      </c>
      <c r="T50" s="45">
        <v>0</v>
      </c>
      <c r="U50" s="45">
        <v>0</v>
      </c>
      <c r="W50" s="88"/>
      <c r="X50" s="88"/>
      <c r="Y50" s="88"/>
      <c r="Z50" s="88"/>
      <c r="AA50" s="90"/>
      <c r="AB50" s="90"/>
      <c r="AC50" s="90"/>
      <c r="AD50" s="90"/>
    </row>
    <row r="51" spans="1:30" s="19" customFormat="1" ht="33" customHeight="1">
      <c r="A51" s="53" t="s">
        <v>44</v>
      </c>
      <c r="B51" s="54" t="s">
        <v>159</v>
      </c>
      <c r="C51" s="55">
        <v>44</v>
      </c>
      <c r="D51" s="49">
        <v>39290</v>
      </c>
      <c r="E51" s="50" t="s">
        <v>96</v>
      </c>
      <c r="F51" s="50" t="s">
        <v>97</v>
      </c>
      <c r="G51" s="44">
        <v>6</v>
      </c>
      <c r="H51" s="44">
        <v>6</v>
      </c>
      <c r="I51" s="45">
        <v>103.98</v>
      </c>
      <c r="J51" s="44">
        <v>3</v>
      </c>
      <c r="K51" s="44">
        <v>1</v>
      </c>
      <c r="L51" s="44">
        <v>2</v>
      </c>
      <c r="M51" s="47">
        <v>103.98</v>
      </c>
      <c r="N51" s="45">
        <v>38.78</v>
      </c>
      <c r="O51" s="45">
        <v>65.2</v>
      </c>
      <c r="P51" s="45">
        <f t="shared" si="13"/>
        <v>4266500</v>
      </c>
      <c r="Q51" s="45">
        <v>1401085</v>
      </c>
      <c r="R51" s="45">
        <v>1432707.5</v>
      </c>
      <c r="S51" s="45">
        <v>1432707.5</v>
      </c>
      <c r="T51" s="45">
        <v>0</v>
      </c>
      <c r="U51" s="45">
        <v>0</v>
      </c>
      <c r="W51" s="88"/>
      <c r="X51" s="88"/>
      <c r="Y51" s="88"/>
      <c r="Z51" s="88"/>
      <c r="AA51" s="90"/>
      <c r="AB51" s="90"/>
      <c r="AC51" s="90"/>
      <c r="AD51" s="90"/>
    </row>
    <row r="52" spans="1:30" s="19" customFormat="1" ht="33" customHeight="1">
      <c r="A52" s="43" t="s">
        <v>45</v>
      </c>
      <c r="B52" s="67" t="s">
        <v>160</v>
      </c>
      <c r="C52" s="48">
        <v>33</v>
      </c>
      <c r="D52" s="49">
        <v>39267</v>
      </c>
      <c r="E52" s="50" t="s">
        <v>96</v>
      </c>
      <c r="F52" s="50" t="s">
        <v>180</v>
      </c>
      <c r="G52" s="44">
        <v>32</v>
      </c>
      <c r="H52" s="44">
        <v>1</v>
      </c>
      <c r="I52" s="45">
        <v>412.92</v>
      </c>
      <c r="J52" s="44">
        <v>1</v>
      </c>
      <c r="K52" s="44">
        <v>1</v>
      </c>
      <c r="L52" s="44">
        <v>0</v>
      </c>
      <c r="M52" s="47">
        <v>27.89</v>
      </c>
      <c r="N52" s="45">
        <v>27.89</v>
      </c>
      <c r="O52" s="45">
        <v>0</v>
      </c>
      <c r="P52" s="45">
        <f t="shared" si="13"/>
        <v>1141000</v>
      </c>
      <c r="Q52" s="45">
        <v>375805.56</v>
      </c>
      <c r="R52" s="45">
        <v>382597.22</v>
      </c>
      <c r="S52" s="45">
        <v>382597.22</v>
      </c>
      <c r="T52" s="45">
        <v>0</v>
      </c>
      <c r="U52" s="45">
        <v>0</v>
      </c>
      <c r="W52" s="88"/>
      <c r="X52" s="88"/>
      <c r="Y52" s="88"/>
      <c r="Z52" s="88"/>
      <c r="AA52" s="90"/>
      <c r="AB52" s="90"/>
      <c r="AC52" s="90"/>
      <c r="AD52" s="90"/>
    </row>
    <row r="53" spans="1:30" s="19" customFormat="1" ht="33.75" customHeight="1">
      <c r="A53" s="122" t="s">
        <v>184</v>
      </c>
      <c r="B53" s="123"/>
      <c r="C53" s="64" t="s">
        <v>12</v>
      </c>
      <c r="D53" s="64" t="s">
        <v>12</v>
      </c>
      <c r="E53" s="64" t="s">
        <v>12</v>
      </c>
      <c r="F53" s="64" t="s">
        <v>12</v>
      </c>
      <c r="G53" s="65">
        <f aca="true" t="shared" si="14" ref="G53:O53">G60+G61+G62+G64+G65+G54+G55+G56+G66+G67+G68+G57+G58+G59+G63</f>
        <v>636</v>
      </c>
      <c r="H53" s="65">
        <f t="shared" si="14"/>
        <v>636</v>
      </c>
      <c r="I53" s="66">
        <f t="shared" si="14"/>
        <v>9888.3</v>
      </c>
      <c r="J53" s="65">
        <f t="shared" si="14"/>
        <v>240</v>
      </c>
      <c r="K53" s="65">
        <f t="shared" si="14"/>
        <v>178</v>
      </c>
      <c r="L53" s="65">
        <f t="shared" si="14"/>
        <v>62</v>
      </c>
      <c r="M53" s="66">
        <f t="shared" si="14"/>
        <v>9810.039999999999</v>
      </c>
      <c r="N53" s="66">
        <f t="shared" si="14"/>
        <v>7267.530000000001</v>
      </c>
      <c r="O53" s="66">
        <f t="shared" si="14"/>
        <v>2542.5099999999998</v>
      </c>
      <c r="P53" s="66">
        <f>P54+P55+P56+P57+P58+P59+P60+P61+P62+P63+P64+P65+P66+P67+P68</f>
        <v>398981827.79</v>
      </c>
      <c r="Q53" s="66">
        <f>Q54+Q55+Q56+Q57+Q58+Q59+Q60+Q61+Q62+Q63+Q64+Q65+Q66+Q67+Q68</f>
        <v>137846794.87</v>
      </c>
      <c r="R53" s="66">
        <f>R54+R55+R56+R57+R58+R59+R60+R61+R62+R63+R64+R65+R66+R67+R68</f>
        <v>130567516.46</v>
      </c>
      <c r="S53" s="66">
        <f>S54+S55+S56+S57+S58+S59+S60+S61+S62+S63+S64+S65+S66+S67+S68</f>
        <v>130567516.46000001</v>
      </c>
      <c r="T53" s="66">
        <v>0</v>
      </c>
      <c r="U53" s="66">
        <v>0</v>
      </c>
      <c r="W53" s="88"/>
      <c r="X53" s="88"/>
      <c r="Y53" s="88"/>
      <c r="Z53" s="88"/>
      <c r="AA53" s="90"/>
      <c r="AB53" s="90"/>
      <c r="AC53" s="90"/>
      <c r="AD53" s="90"/>
    </row>
    <row r="54" spans="1:30" s="19" customFormat="1" ht="33.75" customHeight="1">
      <c r="A54" s="64" t="s">
        <v>46</v>
      </c>
      <c r="B54" s="67" t="s">
        <v>101</v>
      </c>
      <c r="C54" s="68">
        <v>81</v>
      </c>
      <c r="D54" s="69">
        <v>40900</v>
      </c>
      <c r="E54" s="70" t="s">
        <v>96</v>
      </c>
      <c r="F54" s="70" t="s">
        <v>97</v>
      </c>
      <c r="G54" s="71">
        <v>57</v>
      </c>
      <c r="H54" s="71">
        <v>57</v>
      </c>
      <c r="I54" s="72">
        <v>843.85</v>
      </c>
      <c r="J54" s="71">
        <v>18</v>
      </c>
      <c r="K54" s="71">
        <v>13</v>
      </c>
      <c r="L54" s="71">
        <v>5</v>
      </c>
      <c r="M54" s="66">
        <v>843.85</v>
      </c>
      <c r="N54" s="72">
        <v>592.14</v>
      </c>
      <c r="O54" s="72">
        <v>251.71</v>
      </c>
      <c r="P54" s="72">
        <v>32442250</v>
      </c>
      <c r="Q54" s="72">
        <v>11370509.51</v>
      </c>
      <c r="R54" s="72">
        <v>10535870.24</v>
      </c>
      <c r="S54" s="72">
        <v>10535870.25</v>
      </c>
      <c r="T54" s="72">
        <v>0</v>
      </c>
      <c r="U54" s="72">
        <v>0</v>
      </c>
      <c r="W54" s="93"/>
      <c r="X54" s="88"/>
      <c r="Y54" s="88"/>
      <c r="Z54" s="88"/>
      <c r="AA54" s="90"/>
      <c r="AB54" s="90"/>
      <c r="AC54" s="90"/>
      <c r="AD54" s="90"/>
    </row>
    <row r="55" spans="1:30" s="19" customFormat="1" ht="33.75" customHeight="1">
      <c r="A55" s="64" t="s">
        <v>47</v>
      </c>
      <c r="B55" s="67" t="s">
        <v>102</v>
      </c>
      <c r="C55" s="68">
        <v>82</v>
      </c>
      <c r="D55" s="69">
        <v>40900</v>
      </c>
      <c r="E55" s="70" t="s">
        <v>96</v>
      </c>
      <c r="F55" s="70" t="s">
        <v>97</v>
      </c>
      <c r="G55" s="71">
        <v>43</v>
      </c>
      <c r="H55" s="71">
        <v>43</v>
      </c>
      <c r="I55" s="72">
        <v>728.51</v>
      </c>
      <c r="J55" s="71">
        <v>16</v>
      </c>
      <c r="K55" s="71">
        <v>16</v>
      </c>
      <c r="L55" s="71">
        <v>0</v>
      </c>
      <c r="M55" s="66">
        <v>728.51</v>
      </c>
      <c r="N55" s="72">
        <v>728.51</v>
      </c>
      <c r="O55" s="72">
        <v>0</v>
      </c>
      <c r="P55" s="72">
        <v>28466469.52</v>
      </c>
      <c r="Q55" s="72">
        <v>9816353.48</v>
      </c>
      <c r="R55" s="72">
        <v>9325058.02</v>
      </c>
      <c r="S55" s="72">
        <v>9325058.02</v>
      </c>
      <c r="T55" s="72">
        <v>0</v>
      </c>
      <c r="U55" s="72">
        <v>0</v>
      </c>
      <c r="W55" s="93"/>
      <c r="X55" s="88"/>
      <c r="Y55" s="88"/>
      <c r="Z55" s="88"/>
      <c r="AA55" s="90"/>
      <c r="AB55" s="90"/>
      <c r="AC55" s="90"/>
      <c r="AD55" s="90"/>
    </row>
    <row r="56" spans="1:30" s="19" customFormat="1" ht="33.75" customHeight="1">
      <c r="A56" s="64" t="s">
        <v>48</v>
      </c>
      <c r="B56" s="67" t="s">
        <v>103</v>
      </c>
      <c r="C56" s="68">
        <v>83</v>
      </c>
      <c r="D56" s="69">
        <v>40900</v>
      </c>
      <c r="E56" s="70" t="s">
        <v>96</v>
      </c>
      <c r="F56" s="70" t="s">
        <v>97</v>
      </c>
      <c r="G56" s="71">
        <v>48</v>
      </c>
      <c r="H56" s="71">
        <v>48</v>
      </c>
      <c r="I56" s="72">
        <v>729.11</v>
      </c>
      <c r="J56" s="71">
        <v>16</v>
      </c>
      <c r="K56" s="71">
        <v>14</v>
      </c>
      <c r="L56" s="71">
        <v>2</v>
      </c>
      <c r="M56" s="66">
        <v>729.11</v>
      </c>
      <c r="N56" s="72">
        <v>646.67</v>
      </c>
      <c r="O56" s="72">
        <v>82.44</v>
      </c>
      <c r="P56" s="72">
        <v>29275000</v>
      </c>
      <c r="Q56" s="72">
        <v>9824438.21</v>
      </c>
      <c r="R56" s="72">
        <v>9725280.89</v>
      </c>
      <c r="S56" s="72">
        <v>9725280.9</v>
      </c>
      <c r="T56" s="72">
        <v>0</v>
      </c>
      <c r="U56" s="72">
        <v>0</v>
      </c>
      <c r="W56" s="88"/>
      <c r="X56" s="88"/>
      <c r="Y56" s="88"/>
      <c r="Z56" s="88"/>
      <c r="AA56" s="90"/>
      <c r="AB56" s="90"/>
      <c r="AC56" s="90"/>
      <c r="AD56" s="90"/>
    </row>
    <row r="57" spans="1:30" s="19" customFormat="1" ht="33.75" customHeight="1">
      <c r="A57" s="64" t="s">
        <v>49</v>
      </c>
      <c r="B57" s="67" t="s">
        <v>66</v>
      </c>
      <c r="C57" s="68">
        <v>13</v>
      </c>
      <c r="D57" s="69">
        <v>40259</v>
      </c>
      <c r="E57" s="70" t="s">
        <v>96</v>
      </c>
      <c r="F57" s="70" t="s">
        <v>97</v>
      </c>
      <c r="G57" s="71">
        <v>22</v>
      </c>
      <c r="H57" s="71">
        <v>22</v>
      </c>
      <c r="I57" s="72">
        <v>365.8</v>
      </c>
      <c r="J57" s="71">
        <v>8</v>
      </c>
      <c r="K57" s="71">
        <v>3</v>
      </c>
      <c r="L57" s="71">
        <v>5</v>
      </c>
      <c r="M57" s="66">
        <v>342.48</v>
      </c>
      <c r="N57" s="72">
        <v>154.01</v>
      </c>
      <c r="O57" s="72">
        <v>188.47</v>
      </c>
      <c r="P57" s="72">
        <v>14572600</v>
      </c>
      <c r="Q57" s="72">
        <v>6547792.37</v>
      </c>
      <c r="R57" s="72">
        <v>4012403.81</v>
      </c>
      <c r="S57" s="72">
        <v>4012403.82</v>
      </c>
      <c r="T57" s="72">
        <v>0</v>
      </c>
      <c r="U57" s="72">
        <v>0</v>
      </c>
      <c r="W57" s="88"/>
      <c r="X57" s="88"/>
      <c r="Y57" s="88"/>
      <c r="Z57" s="88"/>
      <c r="AA57" s="90"/>
      <c r="AB57" s="90"/>
      <c r="AC57" s="90"/>
      <c r="AD57" s="90"/>
    </row>
    <row r="58" spans="1:30" s="19" customFormat="1" ht="33.75" customHeight="1">
      <c r="A58" s="64" t="s">
        <v>51</v>
      </c>
      <c r="B58" s="67" t="s">
        <v>161</v>
      </c>
      <c r="C58" s="68">
        <v>45</v>
      </c>
      <c r="D58" s="69">
        <v>40745</v>
      </c>
      <c r="E58" s="70" t="s">
        <v>96</v>
      </c>
      <c r="F58" s="70" t="s">
        <v>97</v>
      </c>
      <c r="G58" s="71">
        <v>41</v>
      </c>
      <c r="H58" s="71">
        <v>41</v>
      </c>
      <c r="I58" s="72">
        <v>1005.32</v>
      </c>
      <c r="J58" s="71">
        <v>19</v>
      </c>
      <c r="K58" s="71">
        <v>10</v>
      </c>
      <c r="L58" s="71">
        <v>9</v>
      </c>
      <c r="M58" s="66">
        <v>1005.32</v>
      </c>
      <c r="N58" s="72">
        <v>556.85</v>
      </c>
      <c r="O58" s="72">
        <v>448.47</v>
      </c>
      <c r="P58" s="72">
        <v>38874411.46</v>
      </c>
      <c r="Q58" s="72">
        <v>13546247.1</v>
      </c>
      <c r="R58" s="72">
        <v>12664082.18</v>
      </c>
      <c r="S58" s="72">
        <v>12664082.18</v>
      </c>
      <c r="T58" s="72">
        <v>0</v>
      </c>
      <c r="U58" s="72">
        <v>0</v>
      </c>
      <c r="W58" s="88"/>
      <c r="X58" s="88"/>
      <c r="Y58" s="88"/>
      <c r="Z58" s="88"/>
      <c r="AA58" s="90"/>
      <c r="AB58" s="90"/>
      <c r="AC58" s="90"/>
      <c r="AD58" s="90"/>
    </row>
    <row r="59" spans="1:30" s="19" customFormat="1" ht="33.75" customHeight="1">
      <c r="A59" s="64" t="s">
        <v>52</v>
      </c>
      <c r="B59" s="67" t="s">
        <v>162</v>
      </c>
      <c r="C59" s="68">
        <v>46</v>
      </c>
      <c r="D59" s="69">
        <v>40745</v>
      </c>
      <c r="E59" s="70" t="s">
        <v>96</v>
      </c>
      <c r="F59" s="70" t="s">
        <v>97</v>
      </c>
      <c r="G59" s="71">
        <v>51</v>
      </c>
      <c r="H59" s="71">
        <v>51</v>
      </c>
      <c r="I59" s="72">
        <v>1011.38</v>
      </c>
      <c r="J59" s="71">
        <v>20</v>
      </c>
      <c r="K59" s="71">
        <v>12</v>
      </c>
      <c r="L59" s="71">
        <v>8</v>
      </c>
      <c r="M59" s="66">
        <v>1011.38</v>
      </c>
      <c r="N59" s="72">
        <v>668.88</v>
      </c>
      <c r="O59" s="72">
        <v>342.5</v>
      </c>
      <c r="P59" s="72">
        <v>39516244.99</v>
      </c>
      <c r="Q59" s="72">
        <v>13627902.96</v>
      </c>
      <c r="R59" s="72">
        <v>12944171.02</v>
      </c>
      <c r="S59" s="72">
        <v>12944171.01</v>
      </c>
      <c r="T59" s="72">
        <v>0</v>
      </c>
      <c r="U59" s="72">
        <v>0</v>
      </c>
      <c r="W59" s="88"/>
      <c r="X59" s="88"/>
      <c r="Y59" s="88"/>
      <c r="Z59" s="88"/>
      <c r="AA59" s="90"/>
      <c r="AB59" s="90"/>
      <c r="AC59" s="90"/>
      <c r="AD59" s="90"/>
    </row>
    <row r="60" spans="1:30" s="19" customFormat="1" ht="33.75" customHeight="1">
      <c r="A60" s="64" t="s">
        <v>76</v>
      </c>
      <c r="B60" s="67" t="s">
        <v>67</v>
      </c>
      <c r="C60" s="68">
        <v>16</v>
      </c>
      <c r="D60" s="69">
        <v>40641</v>
      </c>
      <c r="E60" s="70" t="s">
        <v>96</v>
      </c>
      <c r="F60" s="70" t="s">
        <v>97</v>
      </c>
      <c r="G60" s="71">
        <v>57</v>
      </c>
      <c r="H60" s="71">
        <v>57</v>
      </c>
      <c r="I60" s="72">
        <v>821.87</v>
      </c>
      <c r="J60" s="71">
        <v>24</v>
      </c>
      <c r="K60" s="71">
        <v>20</v>
      </c>
      <c r="L60" s="71">
        <v>4</v>
      </c>
      <c r="M60" s="66">
        <v>796.1</v>
      </c>
      <c r="N60" s="72">
        <v>648.5</v>
      </c>
      <c r="O60" s="72">
        <v>147.6</v>
      </c>
      <c r="P60" s="72">
        <v>34331100</v>
      </c>
      <c r="Q60" s="72">
        <v>10727099.16</v>
      </c>
      <c r="R60" s="72">
        <v>11802000.42</v>
      </c>
      <c r="S60" s="72">
        <v>11802000.42</v>
      </c>
      <c r="T60" s="72">
        <v>0</v>
      </c>
      <c r="U60" s="72">
        <v>0</v>
      </c>
      <c r="W60" s="88"/>
      <c r="X60" s="88"/>
      <c r="Y60" s="88"/>
      <c r="Z60" s="88"/>
      <c r="AA60" s="90"/>
      <c r="AB60" s="90"/>
      <c r="AC60" s="90"/>
      <c r="AD60" s="90"/>
    </row>
    <row r="61" spans="1:30" s="19" customFormat="1" ht="33.75" customHeight="1">
      <c r="A61" s="64" t="s">
        <v>77</v>
      </c>
      <c r="B61" s="67" t="s">
        <v>69</v>
      </c>
      <c r="C61" s="68">
        <v>49</v>
      </c>
      <c r="D61" s="69">
        <v>40722</v>
      </c>
      <c r="E61" s="70" t="s">
        <v>96</v>
      </c>
      <c r="F61" s="70" t="s">
        <v>97</v>
      </c>
      <c r="G61" s="71">
        <v>68</v>
      </c>
      <c r="H61" s="71">
        <v>68</v>
      </c>
      <c r="I61" s="72">
        <v>834.52</v>
      </c>
      <c r="J61" s="71">
        <v>31</v>
      </c>
      <c r="K61" s="71">
        <v>24</v>
      </c>
      <c r="L61" s="71">
        <v>7</v>
      </c>
      <c r="M61" s="66">
        <v>834.52</v>
      </c>
      <c r="N61" s="72">
        <v>673.87</v>
      </c>
      <c r="O61" s="72">
        <v>160.65</v>
      </c>
      <c r="P61" s="72">
        <v>36436593.61</v>
      </c>
      <c r="Q61" s="72">
        <v>11244791.84</v>
      </c>
      <c r="R61" s="72">
        <v>12595900.89</v>
      </c>
      <c r="S61" s="72">
        <v>12595900.88</v>
      </c>
      <c r="T61" s="72">
        <v>0</v>
      </c>
      <c r="U61" s="72">
        <v>0</v>
      </c>
      <c r="W61" s="88"/>
      <c r="X61" s="88"/>
      <c r="Y61" s="88"/>
      <c r="Z61" s="88"/>
      <c r="AA61" s="90"/>
      <c r="AB61" s="90"/>
      <c r="AC61" s="90"/>
      <c r="AD61" s="90"/>
    </row>
    <row r="62" spans="1:30" s="19" customFormat="1" ht="33.75" customHeight="1">
      <c r="A62" s="64" t="s">
        <v>78</v>
      </c>
      <c r="B62" s="67" t="s">
        <v>68</v>
      </c>
      <c r="C62" s="68">
        <v>7</v>
      </c>
      <c r="D62" s="69">
        <v>40603</v>
      </c>
      <c r="E62" s="70" t="s">
        <v>96</v>
      </c>
      <c r="F62" s="70" t="s">
        <v>97</v>
      </c>
      <c r="G62" s="71">
        <v>38</v>
      </c>
      <c r="H62" s="71">
        <v>38</v>
      </c>
      <c r="I62" s="72">
        <v>734.32</v>
      </c>
      <c r="J62" s="71">
        <v>12</v>
      </c>
      <c r="K62" s="71">
        <v>8</v>
      </c>
      <c r="L62" s="71">
        <v>4</v>
      </c>
      <c r="M62" s="66">
        <v>734.32</v>
      </c>
      <c r="N62" s="72">
        <v>494.66</v>
      </c>
      <c r="O62" s="72">
        <v>239.66</v>
      </c>
      <c r="P62" s="72">
        <v>28533705.35</v>
      </c>
      <c r="Q62" s="72">
        <v>9894640.69</v>
      </c>
      <c r="R62" s="72">
        <v>9319532.33</v>
      </c>
      <c r="S62" s="72">
        <v>9319532.33</v>
      </c>
      <c r="T62" s="72">
        <v>0</v>
      </c>
      <c r="U62" s="72">
        <v>0</v>
      </c>
      <c r="W62" s="88"/>
      <c r="X62" s="88"/>
      <c r="Y62" s="88"/>
      <c r="Z62" s="88"/>
      <c r="AA62" s="90"/>
      <c r="AB62" s="90"/>
      <c r="AC62" s="90"/>
      <c r="AD62" s="90"/>
    </row>
    <row r="63" spans="1:30" s="19" customFormat="1" ht="33.75" customHeight="1">
      <c r="A63" s="64" t="s">
        <v>187</v>
      </c>
      <c r="B63" s="67" t="s">
        <v>70</v>
      </c>
      <c r="C63" s="68">
        <v>4</v>
      </c>
      <c r="D63" s="69">
        <v>40557</v>
      </c>
      <c r="E63" s="70" t="s">
        <v>96</v>
      </c>
      <c r="F63" s="70" t="s">
        <v>97</v>
      </c>
      <c r="G63" s="71">
        <v>39</v>
      </c>
      <c r="H63" s="71">
        <v>39</v>
      </c>
      <c r="I63" s="72">
        <v>393.6</v>
      </c>
      <c r="J63" s="71">
        <v>12</v>
      </c>
      <c r="K63" s="71">
        <v>5</v>
      </c>
      <c r="L63" s="71">
        <v>7</v>
      </c>
      <c r="M63" s="66">
        <v>393.6</v>
      </c>
      <c r="N63" s="72">
        <v>153.41</v>
      </c>
      <c r="O63" s="72">
        <v>240.19</v>
      </c>
      <c r="P63" s="72">
        <v>17515090.36</v>
      </c>
      <c r="Q63" s="72">
        <v>5303587.78</v>
      </c>
      <c r="R63" s="72">
        <v>6105751.29</v>
      </c>
      <c r="S63" s="72">
        <v>6105751.29</v>
      </c>
      <c r="T63" s="72">
        <v>0</v>
      </c>
      <c r="U63" s="72">
        <v>0</v>
      </c>
      <c r="W63" s="88"/>
      <c r="X63" s="88"/>
      <c r="Y63" s="88"/>
      <c r="Z63" s="88"/>
      <c r="AA63" s="90"/>
      <c r="AB63" s="90"/>
      <c r="AC63" s="90"/>
      <c r="AD63" s="90"/>
    </row>
    <row r="64" spans="1:30" s="19" customFormat="1" ht="33.75" customHeight="1">
      <c r="A64" s="64" t="s">
        <v>188</v>
      </c>
      <c r="B64" s="67" t="s">
        <v>73</v>
      </c>
      <c r="C64" s="68">
        <v>20</v>
      </c>
      <c r="D64" s="69">
        <v>40641</v>
      </c>
      <c r="E64" s="70" t="s">
        <v>96</v>
      </c>
      <c r="F64" s="70" t="s">
        <v>97</v>
      </c>
      <c r="G64" s="71">
        <v>29</v>
      </c>
      <c r="H64" s="71">
        <v>29</v>
      </c>
      <c r="I64" s="72">
        <v>389.83</v>
      </c>
      <c r="J64" s="71">
        <v>14</v>
      </c>
      <c r="K64" s="71">
        <v>11</v>
      </c>
      <c r="L64" s="71">
        <v>3</v>
      </c>
      <c r="M64" s="66">
        <v>389.83</v>
      </c>
      <c r="N64" s="72">
        <v>300.64</v>
      </c>
      <c r="O64" s="72">
        <v>89.19</v>
      </c>
      <c r="P64" s="72">
        <v>16419142.22</v>
      </c>
      <c r="Q64" s="72">
        <v>5252788.67</v>
      </c>
      <c r="R64" s="72">
        <v>5583176.78</v>
      </c>
      <c r="S64" s="72">
        <v>5583176.77</v>
      </c>
      <c r="T64" s="72">
        <v>0</v>
      </c>
      <c r="U64" s="72">
        <v>0</v>
      </c>
      <c r="W64" s="88"/>
      <c r="X64" s="88"/>
      <c r="Y64" s="88"/>
      <c r="Z64" s="88"/>
      <c r="AA64" s="90"/>
      <c r="AB64" s="90"/>
      <c r="AC64" s="90"/>
      <c r="AD64" s="90"/>
    </row>
    <row r="65" spans="1:30" s="19" customFormat="1" ht="33.75" customHeight="1">
      <c r="A65" s="64" t="s">
        <v>90</v>
      </c>
      <c r="B65" s="67" t="s">
        <v>74</v>
      </c>
      <c r="C65" s="68">
        <v>11</v>
      </c>
      <c r="D65" s="69">
        <v>40603</v>
      </c>
      <c r="E65" s="70" t="s">
        <v>96</v>
      </c>
      <c r="F65" s="70" t="s">
        <v>97</v>
      </c>
      <c r="G65" s="71">
        <v>34</v>
      </c>
      <c r="H65" s="71">
        <v>34</v>
      </c>
      <c r="I65" s="72">
        <v>404.79</v>
      </c>
      <c r="J65" s="71">
        <v>12</v>
      </c>
      <c r="K65" s="71">
        <v>11</v>
      </c>
      <c r="L65" s="71">
        <v>1</v>
      </c>
      <c r="M65" s="66">
        <v>404.79</v>
      </c>
      <c r="N65" s="72">
        <v>366.74</v>
      </c>
      <c r="O65" s="72">
        <v>38.05</v>
      </c>
      <c r="P65" s="72">
        <v>17391500</v>
      </c>
      <c r="Q65" s="72">
        <v>5801607.6</v>
      </c>
      <c r="R65" s="72">
        <v>5794946.2</v>
      </c>
      <c r="S65" s="72">
        <v>5794946.2</v>
      </c>
      <c r="T65" s="72">
        <v>0</v>
      </c>
      <c r="U65" s="72">
        <v>0</v>
      </c>
      <c r="W65" s="93"/>
      <c r="X65" s="88"/>
      <c r="Y65" s="88"/>
      <c r="Z65" s="88"/>
      <c r="AA65" s="90"/>
      <c r="AB65" s="90"/>
      <c r="AC65" s="90"/>
      <c r="AD65" s="90"/>
    </row>
    <row r="66" spans="1:30" s="19" customFormat="1" ht="33.75" customHeight="1">
      <c r="A66" s="64" t="s">
        <v>91</v>
      </c>
      <c r="B66" s="67" t="s">
        <v>85</v>
      </c>
      <c r="C66" s="68">
        <v>79</v>
      </c>
      <c r="D66" s="69">
        <v>40900</v>
      </c>
      <c r="E66" s="70" t="s">
        <v>96</v>
      </c>
      <c r="F66" s="70" t="s">
        <v>97</v>
      </c>
      <c r="G66" s="71">
        <v>56</v>
      </c>
      <c r="H66" s="71">
        <v>56</v>
      </c>
      <c r="I66" s="72">
        <v>720.86</v>
      </c>
      <c r="J66" s="71">
        <v>16</v>
      </c>
      <c r="K66" s="71">
        <v>13</v>
      </c>
      <c r="L66" s="71">
        <v>3</v>
      </c>
      <c r="M66" s="66">
        <v>720.86</v>
      </c>
      <c r="N66" s="72">
        <v>580.25</v>
      </c>
      <c r="O66" s="72">
        <v>140.61</v>
      </c>
      <c r="P66" s="72">
        <v>28876400</v>
      </c>
      <c r="Q66" s="72">
        <v>9713273.07</v>
      </c>
      <c r="R66" s="72">
        <v>9581563.47</v>
      </c>
      <c r="S66" s="72">
        <v>9581563.46</v>
      </c>
      <c r="T66" s="72">
        <v>0</v>
      </c>
      <c r="U66" s="72">
        <v>0</v>
      </c>
      <c r="W66" s="88"/>
      <c r="X66" s="88"/>
      <c r="Y66" s="88"/>
      <c r="Z66" s="88"/>
      <c r="AA66" s="90"/>
      <c r="AB66" s="90"/>
      <c r="AC66" s="90"/>
      <c r="AD66" s="90"/>
    </row>
    <row r="67" spans="1:30" s="19" customFormat="1" ht="33.75" customHeight="1">
      <c r="A67" s="64" t="s">
        <v>110</v>
      </c>
      <c r="B67" s="67" t="s">
        <v>86</v>
      </c>
      <c r="C67" s="68">
        <v>78</v>
      </c>
      <c r="D67" s="69">
        <v>40900</v>
      </c>
      <c r="E67" s="70" t="s">
        <v>96</v>
      </c>
      <c r="F67" s="70" t="s">
        <v>97</v>
      </c>
      <c r="G67" s="71">
        <v>39</v>
      </c>
      <c r="H67" s="71">
        <v>39</v>
      </c>
      <c r="I67" s="72">
        <v>598.94</v>
      </c>
      <c r="J67" s="71">
        <v>16</v>
      </c>
      <c r="K67" s="71">
        <v>12</v>
      </c>
      <c r="L67" s="71">
        <v>4</v>
      </c>
      <c r="M67" s="66">
        <v>598.94</v>
      </c>
      <c r="N67" s="72">
        <v>425.97</v>
      </c>
      <c r="O67" s="72">
        <v>172.97</v>
      </c>
      <c r="P67" s="72">
        <v>24798200</v>
      </c>
      <c r="Q67" s="72">
        <v>11450989.14</v>
      </c>
      <c r="R67" s="72">
        <v>6673605.43</v>
      </c>
      <c r="S67" s="72">
        <v>6673605.43</v>
      </c>
      <c r="T67" s="72">
        <v>0</v>
      </c>
      <c r="U67" s="72">
        <v>0</v>
      </c>
      <c r="W67" s="88"/>
      <c r="X67" s="88"/>
      <c r="Y67" s="88"/>
      <c r="Z67" s="88"/>
      <c r="AA67" s="90"/>
      <c r="AB67" s="90"/>
      <c r="AC67" s="90"/>
      <c r="AD67" s="90"/>
    </row>
    <row r="68" spans="1:30" s="22" customFormat="1" ht="33.75" customHeight="1">
      <c r="A68" s="43" t="s">
        <v>111</v>
      </c>
      <c r="B68" s="42" t="s">
        <v>175</v>
      </c>
      <c r="C68" s="48">
        <v>38</v>
      </c>
      <c r="D68" s="49">
        <v>40736</v>
      </c>
      <c r="E68" s="50" t="s">
        <v>96</v>
      </c>
      <c r="F68" s="50" t="s">
        <v>97</v>
      </c>
      <c r="G68" s="44">
        <v>14</v>
      </c>
      <c r="H68" s="44">
        <v>14</v>
      </c>
      <c r="I68" s="45">
        <v>305.6</v>
      </c>
      <c r="J68" s="44">
        <v>6</v>
      </c>
      <c r="K68" s="44">
        <v>6</v>
      </c>
      <c r="L68" s="44">
        <v>0</v>
      </c>
      <c r="M68" s="47">
        <v>276.43</v>
      </c>
      <c r="N68" s="45">
        <v>276.43</v>
      </c>
      <c r="O68" s="45">
        <v>0</v>
      </c>
      <c r="P68" s="45">
        <v>11533120.28</v>
      </c>
      <c r="Q68" s="45">
        <v>3724773.29</v>
      </c>
      <c r="R68" s="45">
        <v>3904173.49</v>
      </c>
      <c r="S68" s="45">
        <v>3904173.5</v>
      </c>
      <c r="T68" s="45">
        <v>0</v>
      </c>
      <c r="U68" s="45">
        <v>0</v>
      </c>
      <c r="W68" s="91"/>
      <c r="X68" s="91"/>
      <c r="Y68" s="91"/>
      <c r="Z68" s="91"/>
      <c r="AA68" s="92"/>
      <c r="AB68" s="92"/>
      <c r="AC68" s="92"/>
      <c r="AD68" s="92"/>
    </row>
    <row r="69" spans="1:30" s="22" customFormat="1" ht="32.25" customHeight="1">
      <c r="A69" s="148" t="s">
        <v>263</v>
      </c>
      <c r="B69" s="125"/>
      <c r="C69" s="56" t="s">
        <v>12</v>
      </c>
      <c r="D69" s="56" t="s">
        <v>12</v>
      </c>
      <c r="E69" s="56" t="s">
        <v>12</v>
      </c>
      <c r="F69" s="56" t="s">
        <v>12</v>
      </c>
      <c r="G69" s="57">
        <f>G71</f>
        <v>31</v>
      </c>
      <c r="H69" s="57">
        <f aca="true" t="shared" si="15" ref="H69:U69">H71</f>
        <v>31</v>
      </c>
      <c r="I69" s="58">
        <f t="shared" si="15"/>
        <v>394.34</v>
      </c>
      <c r="J69" s="57">
        <f t="shared" si="15"/>
        <v>8</v>
      </c>
      <c r="K69" s="57">
        <f t="shared" si="15"/>
        <v>8</v>
      </c>
      <c r="L69" s="57">
        <f t="shared" si="15"/>
        <v>0</v>
      </c>
      <c r="M69" s="58">
        <f t="shared" si="15"/>
        <v>394.34</v>
      </c>
      <c r="N69" s="58">
        <f t="shared" si="15"/>
        <v>394.34</v>
      </c>
      <c r="O69" s="58">
        <f t="shared" si="15"/>
        <v>0</v>
      </c>
      <c r="P69" s="58">
        <f t="shared" si="15"/>
        <v>12277352</v>
      </c>
      <c r="Q69" s="58">
        <f t="shared" si="15"/>
        <v>0</v>
      </c>
      <c r="R69" s="58">
        <f t="shared" si="15"/>
        <v>0</v>
      </c>
      <c r="S69" s="58">
        <f t="shared" si="15"/>
        <v>0</v>
      </c>
      <c r="T69" s="58">
        <f t="shared" si="15"/>
        <v>0</v>
      </c>
      <c r="U69" s="45">
        <f t="shared" si="15"/>
        <v>12277352</v>
      </c>
      <c r="W69" s="91"/>
      <c r="X69" s="91"/>
      <c r="Y69" s="91"/>
      <c r="Z69" s="91"/>
      <c r="AA69" s="92"/>
      <c r="AB69" s="92"/>
      <c r="AC69" s="92"/>
      <c r="AD69" s="92"/>
    </row>
    <row r="70" spans="1:30" s="22" customFormat="1" ht="32.25" customHeight="1">
      <c r="A70" s="122" t="s">
        <v>184</v>
      </c>
      <c r="B70" s="123"/>
      <c r="C70" s="56" t="s">
        <v>12</v>
      </c>
      <c r="D70" s="56" t="s">
        <v>12</v>
      </c>
      <c r="E70" s="56" t="s">
        <v>12</v>
      </c>
      <c r="F70" s="56" t="s">
        <v>12</v>
      </c>
      <c r="G70" s="57">
        <f>G71</f>
        <v>31</v>
      </c>
      <c r="H70" s="57">
        <f>H71</f>
        <v>31</v>
      </c>
      <c r="I70" s="58">
        <f>I71</f>
        <v>394.34</v>
      </c>
      <c r="J70" s="57">
        <f aca="true" t="shared" si="16" ref="J70:U70">J71</f>
        <v>8</v>
      </c>
      <c r="K70" s="57">
        <f t="shared" si="16"/>
        <v>8</v>
      </c>
      <c r="L70" s="57">
        <f t="shared" si="16"/>
        <v>0</v>
      </c>
      <c r="M70" s="58">
        <f t="shared" si="16"/>
        <v>394.34</v>
      </c>
      <c r="N70" s="58">
        <f t="shared" si="16"/>
        <v>394.34</v>
      </c>
      <c r="O70" s="58">
        <f t="shared" si="16"/>
        <v>0</v>
      </c>
      <c r="P70" s="58">
        <f t="shared" si="16"/>
        <v>12277352</v>
      </c>
      <c r="Q70" s="58">
        <f t="shared" si="16"/>
        <v>0</v>
      </c>
      <c r="R70" s="58">
        <f t="shared" si="16"/>
        <v>0</v>
      </c>
      <c r="S70" s="58">
        <f t="shared" si="16"/>
        <v>0</v>
      </c>
      <c r="T70" s="58">
        <f t="shared" si="16"/>
        <v>0</v>
      </c>
      <c r="U70" s="45">
        <f t="shared" si="16"/>
        <v>12277352</v>
      </c>
      <c r="W70" s="91"/>
      <c r="X70" s="91"/>
      <c r="Y70" s="91"/>
      <c r="Z70" s="91"/>
      <c r="AA70" s="92"/>
      <c r="AB70" s="92"/>
      <c r="AC70" s="92"/>
      <c r="AD70" s="92"/>
    </row>
    <row r="71" spans="1:30" s="22" customFormat="1" ht="33" customHeight="1">
      <c r="A71" s="43" t="s">
        <v>112</v>
      </c>
      <c r="B71" s="42" t="s">
        <v>100</v>
      </c>
      <c r="C71" s="48">
        <v>80</v>
      </c>
      <c r="D71" s="49">
        <v>40900</v>
      </c>
      <c r="E71" s="50" t="s">
        <v>96</v>
      </c>
      <c r="F71" s="50" t="s">
        <v>97</v>
      </c>
      <c r="G71" s="44">
        <v>31</v>
      </c>
      <c r="H71" s="44">
        <v>31</v>
      </c>
      <c r="I71" s="45">
        <v>394.34</v>
      </c>
      <c r="J71" s="44">
        <v>8</v>
      </c>
      <c r="K71" s="44">
        <v>8</v>
      </c>
      <c r="L71" s="44">
        <v>0</v>
      </c>
      <c r="M71" s="47">
        <v>394.34</v>
      </c>
      <c r="N71" s="45">
        <v>394.34</v>
      </c>
      <c r="O71" s="45">
        <v>0</v>
      </c>
      <c r="P71" s="45">
        <f>Q71+R71+S71+T71+U71</f>
        <v>12277352</v>
      </c>
      <c r="Q71" s="45">
        <v>0</v>
      </c>
      <c r="R71" s="45">
        <v>0</v>
      </c>
      <c r="S71" s="45">
        <v>0</v>
      </c>
      <c r="T71" s="45">
        <v>0</v>
      </c>
      <c r="U71" s="45">
        <v>12277352</v>
      </c>
      <c r="V71" s="73"/>
      <c r="W71" s="91"/>
      <c r="X71" s="91"/>
      <c r="Y71" s="91"/>
      <c r="Z71" s="91"/>
      <c r="AA71" s="92"/>
      <c r="AB71" s="92"/>
      <c r="AC71" s="92"/>
      <c r="AD71" s="92"/>
    </row>
    <row r="72" spans="1:30" s="19" customFormat="1" ht="32.25" customHeight="1">
      <c r="A72" s="146" t="s">
        <v>323</v>
      </c>
      <c r="B72" s="147"/>
      <c r="C72" s="103" t="s">
        <v>12</v>
      </c>
      <c r="D72" s="103" t="s">
        <v>12</v>
      </c>
      <c r="E72" s="103" t="s">
        <v>12</v>
      </c>
      <c r="F72" s="103" t="s">
        <v>12</v>
      </c>
      <c r="G72" s="104">
        <f aca="true" t="shared" si="17" ref="G72:U72">G73+G118</f>
        <v>813</v>
      </c>
      <c r="H72" s="104">
        <f t="shared" si="17"/>
        <v>813</v>
      </c>
      <c r="I72" s="105">
        <f t="shared" si="17"/>
        <v>13246.19</v>
      </c>
      <c r="J72" s="104">
        <f t="shared" si="17"/>
        <v>326</v>
      </c>
      <c r="K72" s="104">
        <f t="shared" si="17"/>
        <v>150</v>
      </c>
      <c r="L72" s="104">
        <f t="shared" si="17"/>
        <v>176</v>
      </c>
      <c r="M72" s="105">
        <f t="shared" si="17"/>
        <v>12566.28</v>
      </c>
      <c r="N72" s="105">
        <f t="shared" si="17"/>
        <v>5856.23</v>
      </c>
      <c r="O72" s="105">
        <f t="shared" si="17"/>
        <v>6710.049999999999</v>
      </c>
      <c r="P72" s="105">
        <f t="shared" si="17"/>
        <v>351855840</v>
      </c>
      <c r="Q72" s="105">
        <f t="shared" si="17"/>
        <v>214082637.19</v>
      </c>
      <c r="R72" s="105">
        <f t="shared" si="17"/>
        <v>104330573.93872088</v>
      </c>
      <c r="S72" s="105">
        <f t="shared" si="17"/>
        <v>33442628.867238842</v>
      </c>
      <c r="T72" s="105">
        <f t="shared" si="17"/>
        <v>0</v>
      </c>
      <c r="U72" s="66">
        <f t="shared" si="17"/>
        <v>0</v>
      </c>
      <c r="W72" s="88">
        <v>337970640</v>
      </c>
      <c r="X72" s="88">
        <v>87710051.97999999</v>
      </c>
      <c r="Y72" s="88">
        <v>36177950.830000006</v>
      </c>
      <c r="Z72" s="88"/>
      <c r="AA72" s="106">
        <f>P72-W72</f>
        <v>13885200</v>
      </c>
      <c r="AB72" s="106">
        <f>R72-X72</f>
        <v>16620521.958720893</v>
      </c>
      <c r="AC72" s="106">
        <f>S72-Y72</f>
        <v>-2735321.9627611637</v>
      </c>
      <c r="AD72" s="106">
        <f>U72-Z72</f>
        <v>0</v>
      </c>
    </row>
    <row r="73" spans="1:30" s="19" customFormat="1" ht="34.5" customHeight="1">
      <c r="A73" s="116" t="s">
        <v>324</v>
      </c>
      <c r="B73" s="117"/>
      <c r="C73" s="43" t="s">
        <v>12</v>
      </c>
      <c r="D73" s="43" t="s">
        <v>12</v>
      </c>
      <c r="E73" s="43" t="s">
        <v>12</v>
      </c>
      <c r="F73" s="43" t="s">
        <v>12</v>
      </c>
      <c r="G73" s="46">
        <f>SUM(G74,G78,G88,G91,G93,G95,G101,G112)</f>
        <v>745</v>
      </c>
      <c r="H73" s="46">
        <f>SUM(H74,H78,H88,H91,H93,H95,H101,H112)</f>
        <v>745</v>
      </c>
      <c r="I73" s="47">
        <f>SUM(I74,I78,I88,I91,I93,I95,I101,I112)</f>
        <v>11746.86</v>
      </c>
      <c r="J73" s="46">
        <f aca="true" t="shared" si="18" ref="J73:U73">SUM(J74,J78,J88,J91,J93,J95,J101,J112)</f>
        <v>289</v>
      </c>
      <c r="K73" s="46">
        <f t="shared" si="18"/>
        <v>130</v>
      </c>
      <c r="L73" s="46">
        <f t="shared" si="18"/>
        <v>159</v>
      </c>
      <c r="M73" s="47">
        <f t="shared" si="18"/>
        <v>11093.78</v>
      </c>
      <c r="N73" s="47">
        <f t="shared" si="18"/>
        <v>5017</v>
      </c>
      <c r="O73" s="47">
        <f t="shared" si="18"/>
        <v>6076.78</v>
      </c>
      <c r="P73" s="47">
        <f t="shared" si="18"/>
        <v>310625840</v>
      </c>
      <c r="Q73" s="47">
        <v>214082637.19</v>
      </c>
      <c r="R73" s="47">
        <f t="shared" si="18"/>
        <v>66080964.38872088</v>
      </c>
      <c r="S73" s="47">
        <f t="shared" si="18"/>
        <v>30462238.417238843</v>
      </c>
      <c r="T73" s="47">
        <f t="shared" si="18"/>
        <v>0</v>
      </c>
      <c r="U73" s="47">
        <f t="shared" si="18"/>
        <v>0</v>
      </c>
      <c r="W73" s="88">
        <f>100-(Q73*100)/(Q73+R73+S73)</f>
        <v>31.080222690815233</v>
      </c>
      <c r="X73" s="88"/>
      <c r="Y73" s="88"/>
      <c r="Z73" s="88"/>
      <c r="AA73" s="90"/>
      <c r="AB73" s="90"/>
      <c r="AC73" s="90"/>
      <c r="AD73" s="90"/>
    </row>
    <row r="74" spans="1:30" s="19" customFormat="1" ht="48.75" customHeight="1">
      <c r="A74" s="116" t="s">
        <v>140</v>
      </c>
      <c r="B74" s="117"/>
      <c r="C74" s="43" t="s">
        <v>12</v>
      </c>
      <c r="D74" s="43" t="s">
        <v>12</v>
      </c>
      <c r="E74" s="43" t="s">
        <v>12</v>
      </c>
      <c r="F74" s="43" t="s">
        <v>12</v>
      </c>
      <c r="G74" s="46">
        <f>G75+G76+G77</f>
        <v>52</v>
      </c>
      <c r="H74" s="46">
        <f aca="true" t="shared" si="19" ref="H74:U74">H75+H76+H77</f>
        <v>52</v>
      </c>
      <c r="I74" s="47">
        <f t="shared" si="19"/>
        <v>1317.4099999999999</v>
      </c>
      <c r="J74" s="46">
        <f t="shared" si="19"/>
        <v>19</v>
      </c>
      <c r="K74" s="46">
        <f t="shared" si="19"/>
        <v>3</v>
      </c>
      <c r="L74" s="46">
        <f t="shared" si="19"/>
        <v>16</v>
      </c>
      <c r="M74" s="47">
        <f t="shared" si="19"/>
        <v>891.93</v>
      </c>
      <c r="N74" s="47">
        <f t="shared" si="19"/>
        <v>144.51</v>
      </c>
      <c r="O74" s="47">
        <f t="shared" si="19"/>
        <v>747.42</v>
      </c>
      <c r="P74" s="47">
        <f t="shared" si="19"/>
        <v>24974040</v>
      </c>
      <c r="Q74" s="47">
        <f t="shared" si="19"/>
        <v>17212052.75281084</v>
      </c>
      <c r="R74" s="47">
        <f t="shared" si="19"/>
        <v>6209589.797751327</v>
      </c>
      <c r="S74" s="47">
        <f t="shared" si="19"/>
        <v>1552397.4494378313</v>
      </c>
      <c r="T74" s="47">
        <f t="shared" si="19"/>
        <v>0</v>
      </c>
      <c r="U74" s="47">
        <f t="shared" si="19"/>
        <v>0</v>
      </c>
      <c r="W74" s="88">
        <v>24958920</v>
      </c>
      <c r="X74" s="88">
        <v>7216815.59</v>
      </c>
      <c r="Y74" s="88">
        <v>1804203.91</v>
      </c>
      <c r="Z74" s="88">
        <v>0</v>
      </c>
      <c r="AA74" s="100">
        <f>P74-W74</f>
        <v>15120</v>
      </c>
      <c r="AB74" s="100">
        <f>R74-X74</f>
        <v>-1007225.7922486728</v>
      </c>
      <c r="AC74" s="100">
        <f>S74-Y74</f>
        <v>-251806.46056216862</v>
      </c>
      <c r="AD74" s="100">
        <f>U74-Z74</f>
        <v>0</v>
      </c>
    </row>
    <row r="75" spans="1:30" s="19" customFormat="1" ht="33.75" customHeight="1">
      <c r="A75" s="43" t="s">
        <v>113</v>
      </c>
      <c r="B75" s="42" t="s">
        <v>80</v>
      </c>
      <c r="C75" s="48">
        <v>3</v>
      </c>
      <c r="D75" s="49">
        <v>40875</v>
      </c>
      <c r="E75" s="50" t="s">
        <v>97</v>
      </c>
      <c r="F75" s="50" t="s">
        <v>180</v>
      </c>
      <c r="G75" s="44">
        <v>7</v>
      </c>
      <c r="H75" s="44">
        <v>7</v>
      </c>
      <c r="I75" s="45">
        <v>133.88</v>
      </c>
      <c r="J75" s="44">
        <v>3</v>
      </c>
      <c r="K75" s="44">
        <v>0</v>
      </c>
      <c r="L75" s="44">
        <v>3</v>
      </c>
      <c r="M75" s="47">
        <v>107.51</v>
      </c>
      <c r="N75" s="45">
        <v>0</v>
      </c>
      <c r="O75" s="45">
        <v>107.51</v>
      </c>
      <c r="P75" s="45">
        <v>3010280</v>
      </c>
      <c r="Q75" s="47">
        <f>P75*0.68919777308</f>
        <v>2074678.2723472624</v>
      </c>
      <c r="R75" s="47">
        <f>(P75-Q75)*0.8</f>
        <v>748481.3821221902</v>
      </c>
      <c r="S75" s="47">
        <f>P75-Q75-R75</f>
        <v>187120.34553054743</v>
      </c>
      <c r="T75" s="45">
        <v>0</v>
      </c>
      <c r="U75" s="45">
        <v>0</v>
      </c>
      <c r="W75" s="88"/>
      <c r="X75" s="88"/>
      <c r="Y75" s="88"/>
      <c r="Z75" s="88"/>
      <c r="AA75" s="90"/>
      <c r="AB75" s="90"/>
      <c r="AC75" s="90"/>
      <c r="AD75" s="90"/>
    </row>
    <row r="76" spans="1:30" s="19" customFormat="1" ht="33.75" customHeight="1">
      <c r="A76" s="43" t="s">
        <v>114</v>
      </c>
      <c r="B76" s="42" t="s">
        <v>53</v>
      </c>
      <c r="C76" s="48">
        <v>2</v>
      </c>
      <c r="D76" s="49">
        <v>40865</v>
      </c>
      <c r="E76" s="50" t="s">
        <v>97</v>
      </c>
      <c r="F76" s="50" t="s">
        <v>180</v>
      </c>
      <c r="G76" s="44">
        <v>15</v>
      </c>
      <c r="H76" s="44">
        <v>15</v>
      </c>
      <c r="I76" s="45">
        <v>287.9</v>
      </c>
      <c r="J76" s="44">
        <v>6</v>
      </c>
      <c r="K76" s="44">
        <v>3</v>
      </c>
      <c r="L76" s="44">
        <v>3</v>
      </c>
      <c r="M76" s="47">
        <v>287.9</v>
      </c>
      <c r="N76" s="45">
        <v>144.51</v>
      </c>
      <c r="O76" s="45">
        <v>143.39</v>
      </c>
      <c r="P76" s="45">
        <v>8061199.999999999</v>
      </c>
      <c r="Q76" s="47">
        <f>P76*0.68919777308</f>
        <v>5555761.088352495</v>
      </c>
      <c r="R76" s="47">
        <f>(P76-Q76)*0.8</f>
        <v>2004351.1293180035</v>
      </c>
      <c r="S76" s="47">
        <f>P76-Q76-R76</f>
        <v>501087.78232950065</v>
      </c>
      <c r="T76" s="45">
        <v>0</v>
      </c>
      <c r="U76" s="45">
        <v>0</v>
      </c>
      <c r="W76" s="88"/>
      <c r="X76" s="88"/>
      <c r="Y76" s="88"/>
      <c r="Z76" s="88"/>
      <c r="AA76" s="90"/>
      <c r="AB76" s="90"/>
      <c r="AC76" s="90"/>
      <c r="AD76" s="90"/>
    </row>
    <row r="77" spans="1:30" s="24" customFormat="1" ht="33.75" customHeight="1">
      <c r="A77" s="43" t="s">
        <v>115</v>
      </c>
      <c r="B77" s="42" t="s">
        <v>193</v>
      </c>
      <c r="C77" s="48">
        <v>4</v>
      </c>
      <c r="D77" s="49">
        <v>40875</v>
      </c>
      <c r="E77" s="50" t="s">
        <v>97</v>
      </c>
      <c r="F77" s="50" t="s">
        <v>180</v>
      </c>
      <c r="G77" s="44">
        <v>30</v>
      </c>
      <c r="H77" s="44">
        <v>30</v>
      </c>
      <c r="I77" s="45">
        <v>895.63</v>
      </c>
      <c r="J77" s="44">
        <v>10</v>
      </c>
      <c r="K77" s="44">
        <v>0</v>
      </c>
      <c r="L77" s="44">
        <v>10</v>
      </c>
      <c r="M77" s="47">
        <v>496.52</v>
      </c>
      <c r="N77" s="45">
        <v>0</v>
      </c>
      <c r="O77" s="45">
        <v>496.52</v>
      </c>
      <c r="P77" s="45">
        <v>13902560</v>
      </c>
      <c r="Q77" s="47">
        <f>P77*0.68919777308</f>
        <v>9581613.392111083</v>
      </c>
      <c r="R77" s="47">
        <f>(P77-Q77)*0.8</f>
        <v>3456757.2863111333</v>
      </c>
      <c r="S77" s="47">
        <f>P77-Q77-R77</f>
        <v>864189.3215777832</v>
      </c>
      <c r="T77" s="45">
        <v>0</v>
      </c>
      <c r="U77" s="45">
        <v>0</v>
      </c>
      <c r="W77" s="95"/>
      <c r="X77" s="95"/>
      <c r="Y77" s="95"/>
      <c r="Z77" s="95"/>
      <c r="AA77" s="96"/>
      <c r="AB77" s="96"/>
      <c r="AC77" s="96"/>
      <c r="AD77" s="96"/>
    </row>
    <row r="78" spans="1:30" s="19" customFormat="1" ht="47.25" customHeight="1">
      <c r="A78" s="116" t="s">
        <v>211</v>
      </c>
      <c r="B78" s="117"/>
      <c r="C78" s="43" t="s">
        <v>12</v>
      </c>
      <c r="D78" s="43" t="s">
        <v>12</v>
      </c>
      <c r="E78" s="43" t="s">
        <v>12</v>
      </c>
      <c r="F78" s="43" t="s">
        <v>12</v>
      </c>
      <c r="G78" s="46">
        <f>G79+G80+G81+G82+G83+G84+G85+G86+G87</f>
        <v>142</v>
      </c>
      <c r="H78" s="46">
        <f aca="true" t="shared" si="20" ref="H78:U78">H79+H80+H81+H82+H83+H84+H85+H86+H87</f>
        <v>142</v>
      </c>
      <c r="I78" s="47">
        <f t="shared" si="20"/>
        <v>1923.46</v>
      </c>
      <c r="J78" s="46">
        <f t="shared" si="20"/>
        <v>59</v>
      </c>
      <c r="K78" s="46">
        <f t="shared" si="20"/>
        <v>15</v>
      </c>
      <c r="L78" s="46">
        <f t="shared" si="20"/>
        <v>44</v>
      </c>
      <c r="M78" s="47">
        <f t="shared" si="20"/>
        <v>1923.46</v>
      </c>
      <c r="N78" s="47">
        <f t="shared" si="20"/>
        <v>515.38</v>
      </c>
      <c r="O78" s="47">
        <f t="shared" si="20"/>
        <v>1408.08</v>
      </c>
      <c r="P78" s="47">
        <f t="shared" si="20"/>
        <v>53856880</v>
      </c>
      <c r="Q78" s="47">
        <f t="shared" si="20"/>
        <v>37118041.76</v>
      </c>
      <c r="R78" s="47">
        <f t="shared" si="20"/>
        <v>13391070.620000001</v>
      </c>
      <c r="S78" s="47">
        <f t="shared" si="20"/>
        <v>3347767.6210000003</v>
      </c>
      <c r="T78" s="47">
        <f t="shared" si="20"/>
        <v>0</v>
      </c>
      <c r="U78" s="47">
        <f t="shared" si="20"/>
        <v>0</v>
      </c>
      <c r="W78" s="88">
        <v>53856880</v>
      </c>
      <c r="X78" s="88">
        <v>17136427.64</v>
      </c>
      <c r="Y78" s="88">
        <v>4284106.91</v>
      </c>
      <c r="Z78" s="88">
        <v>0</v>
      </c>
      <c r="AA78" s="100">
        <f>P78-W78</f>
        <v>0</v>
      </c>
      <c r="AB78" s="100">
        <f>R78-X78</f>
        <v>-3745357.0199999996</v>
      </c>
      <c r="AC78" s="100">
        <f>S78-Y78</f>
        <v>-936339.2889999999</v>
      </c>
      <c r="AD78" s="100">
        <f>U78-Z78</f>
        <v>0</v>
      </c>
    </row>
    <row r="79" spans="1:30" s="19" customFormat="1" ht="33.75" customHeight="1">
      <c r="A79" s="43" t="s">
        <v>116</v>
      </c>
      <c r="B79" s="42" t="s">
        <v>218</v>
      </c>
      <c r="C79" s="48">
        <v>16</v>
      </c>
      <c r="D79" s="49">
        <v>40638</v>
      </c>
      <c r="E79" s="50" t="s">
        <v>97</v>
      </c>
      <c r="F79" s="50" t="s">
        <v>180</v>
      </c>
      <c r="G79" s="44">
        <v>5</v>
      </c>
      <c r="H79" s="44">
        <v>5</v>
      </c>
      <c r="I79" s="45">
        <v>99.38</v>
      </c>
      <c r="J79" s="44">
        <v>4</v>
      </c>
      <c r="K79" s="44">
        <v>1</v>
      </c>
      <c r="L79" s="44">
        <v>3</v>
      </c>
      <c r="M79" s="47">
        <v>99.38</v>
      </c>
      <c r="N79" s="45">
        <v>23.95</v>
      </c>
      <c r="O79" s="45">
        <v>75.43</v>
      </c>
      <c r="P79" s="45">
        <f>M79*28000</f>
        <v>2782640</v>
      </c>
      <c r="Q79" s="47">
        <v>1917789.29</v>
      </c>
      <c r="R79" s="47">
        <v>691880.57</v>
      </c>
      <c r="S79" s="47">
        <v>172970.14</v>
      </c>
      <c r="T79" s="45">
        <v>0</v>
      </c>
      <c r="U79" s="45">
        <v>0</v>
      </c>
      <c r="W79" s="88"/>
      <c r="X79" s="88"/>
      <c r="Y79" s="88"/>
      <c r="Z79" s="88"/>
      <c r="AA79" s="90"/>
      <c r="AB79" s="90"/>
      <c r="AC79" s="90"/>
      <c r="AD79" s="90"/>
    </row>
    <row r="80" spans="1:30" s="19" customFormat="1" ht="33.75" customHeight="1">
      <c r="A80" s="43" t="s">
        <v>117</v>
      </c>
      <c r="B80" s="42" t="s">
        <v>219</v>
      </c>
      <c r="C80" s="48">
        <v>15</v>
      </c>
      <c r="D80" s="49">
        <v>40638</v>
      </c>
      <c r="E80" s="50" t="s">
        <v>97</v>
      </c>
      <c r="F80" s="50" t="s">
        <v>180</v>
      </c>
      <c r="G80" s="44">
        <v>9</v>
      </c>
      <c r="H80" s="44">
        <v>9</v>
      </c>
      <c r="I80" s="45">
        <v>140.13</v>
      </c>
      <c r="J80" s="44">
        <v>5</v>
      </c>
      <c r="K80" s="44">
        <v>5</v>
      </c>
      <c r="L80" s="44">
        <v>0</v>
      </c>
      <c r="M80" s="47">
        <v>140.13</v>
      </c>
      <c r="N80" s="45">
        <v>140.13</v>
      </c>
      <c r="O80" s="45">
        <v>0</v>
      </c>
      <c r="P80" s="45">
        <f aca="true" t="shared" si="21" ref="P80:P87">M80*28000</f>
        <v>3923640</v>
      </c>
      <c r="Q80" s="47">
        <v>2704163.95</v>
      </c>
      <c r="R80" s="47">
        <v>975580.84</v>
      </c>
      <c r="S80" s="47">
        <v>243895.21</v>
      </c>
      <c r="T80" s="45">
        <v>0</v>
      </c>
      <c r="U80" s="45">
        <v>0</v>
      </c>
      <c r="W80" s="88"/>
      <c r="X80" s="88"/>
      <c r="Y80" s="88"/>
      <c r="Z80" s="88"/>
      <c r="AA80" s="90"/>
      <c r="AB80" s="90"/>
      <c r="AC80" s="90"/>
      <c r="AD80" s="90"/>
    </row>
    <row r="81" spans="1:30" s="19" customFormat="1" ht="33.75" customHeight="1">
      <c r="A81" s="43" t="s">
        <v>118</v>
      </c>
      <c r="B81" s="42" t="s">
        <v>220</v>
      </c>
      <c r="C81" s="48">
        <v>10</v>
      </c>
      <c r="D81" s="49">
        <v>40638</v>
      </c>
      <c r="E81" s="50" t="s">
        <v>97</v>
      </c>
      <c r="F81" s="50" t="s">
        <v>180</v>
      </c>
      <c r="G81" s="44">
        <v>10</v>
      </c>
      <c r="H81" s="44">
        <v>10</v>
      </c>
      <c r="I81" s="45">
        <v>91</v>
      </c>
      <c r="J81" s="44">
        <v>2</v>
      </c>
      <c r="K81" s="44">
        <v>0</v>
      </c>
      <c r="L81" s="44">
        <v>2</v>
      </c>
      <c r="M81" s="47">
        <v>91</v>
      </c>
      <c r="N81" s="45">
        <v>0</v>
      </c>
      <c r="O81" s="45">
        <v>91</v>
      </c>
      <c r="P81" s="45">
        <f t="shared" si="21"/>
        <v>2548000</v>
      </c>
      <c r="Q81" s="47">
        <v>1756075.92</v>
      </c>
      <c r="R81" s="47">
        <v>633539.27</v>
      </c>
      <c r="S81" s="47">
        <v>158384.811</v>
      </c>
      <c r="T81" s="45">
        <v>0</v>
      </c>
      <c r="U81" s="47">
        <v>0</v>
      </c>
      <c r="W81" s="88"/>
      <c r="X81" s="88"/>
      <c r="Y81" s="88"/>
      <c r="Z81" s="88"/>
      <c r="AA81" s="90"/>
      <c r="AB81" s="90"/>
      <c r="AC81" s="90"/>
      <c r="AD81" s="90"/>
    </row>
    <row r="82" spans="1:30" s="19" customFormat="1" ht="33.75" customHeight="1">
      <c r="A82" s="43" t="s">
        <v>119</v>
      </c>
      <c r="B82" s="42" t="s">
        <v>221</v>
      </c>
      <c r="C82" s="48">
        <v>5</v>
      </c>
      <c r="D82" s="49">
        <v>40638</v>
      </c>
      <c r="E82" s="50" t="s">
        <v>97</v>
      </c>
      <c r="F82" s="50" t="s">
        <v>180</v>
      </c>
      <c r="G82" s="44">
        <v>37</v>
      </c>
      <c r="H82" s="44">
        <v>37</v>
      </c>
      <c r="I82" s="45">
        <v>484.52</v>
      </c>
      <c r="J82" s="44">
        <v>12</v>
      </c>
      <c r="K82" s="44">
        <v>2</v>
      </c>
      <c r="L82" s="44">
        <v>10</v>
      </c>
      <c r="M82" s="47">
        <v>484.52</v>
      </c>
      <c r="N82" s="45">
        <v>108.16</v>
      </c>
      <c r="O82" s="45">
        <v>376.36</v>
      </c>
      <c r="P82" s="45">
        <f t="shared" si="21"/>
        <v>13566560</v>
      </c>
      <c r="Q82" s="47">
        <v>9350042.94</v>
      </c>
      <c r="R82" s="47">
        <v>3373213.65</v>
      </c>
      <c r="S82" s="47">
        <v>843303.41</v>
      </c>
      <c r="T82" s="45">
        <v>0</v>
      </c>
      <c r="U82" s="45">
        <v>0</v>
      </c>
      <c r="W82" s="88"/>
      <c r="X82" s="88"/>
      <c r="Y82" s="88"/>
      <c r="Z82" s="88"/>
      <c r="AA82" s="90"/>
      <c r="AB82" s="90"/>
      <c r="AC82" s="90"/>
      <c r="AD82" s="90"/>
    </row>
    <row r="83" spans="1:30" s="19" customFormat="1" ht="33.75" customHeight="1">
      <c r="A83" s="43" t="s">
        <v>120</v>
      </c>
      <c r="B83" s="42" t="s">
        <v>222</v>
      </c>
      <c r="C83" s="48">
        <v>4</v>
      </c>
      <c r="D83" s="49">
        <v>40640</v>
      </c>
      <c r="E83" s="50" t="s">
        <v>97</v>
      </c>
      <c r="F83" s="50" t="s">
        <v>180</v>
      </c>
      <c r="G83" s="44">
        <v>28</v>
      </c>
      <c r="H83" s="44">
        <v>28</v>
      </c>
      <c r="I83" s="45">
        <v>397.1</v>
      </c>
      <c r="J83" s="44">
        <v>11</v>
      </c>
      <c r="K83" s="44">
        <v>3</v>
      </c>
      <c r="L83" s="44">
        <v>8</v>
      </c>
      <c r="M83" s="47">
        <v>397.1</v>
      </c>
      <c r="N83" s="45">
        <v>112.69</v>
      </c>
      <c r="O83" s="45">
        <v>284.41</v>
      </c>
      <c r="P83" s="45">
        <f t="shared" si="21"/>
        <v>11118800</v>
      </c>
      <c r="Q83" s="47">
        <v>7663052.2</v>
      </c>
      <c r="R83" s="47">
        <v>2764598.24</v>
      </c>
      <c r="S83" s="47">
        <v>691149.56</v>
      </c>
      <c r="T83" s="45">
        <v>0</v>
      </c>
      <c r="U83" s="45">
        <v>0</v>
      </c>
      <c r="W83" s="88"/>
      <c r="X83" s="88"/>
      <c r="Y83" s="88"/>
      <c r="Z83" s="88"/>
      <c r="AA83" s="90"/>
      <c r="AB83" s="90"/>
      <c r="AC83" s="90"/>
      <c r="AD83" s="90"/>
    </row>
    <row r="84" spans="1:30" s="19" customFormat="1" ht="33.75" customHeight="1">
      <c r="A84" s="43" t="s">
        <v>121</v>
      </c>
      <c r="B84" s="42" t="s">
        <v>223</v>
      </c>
      <c r="C84" s="48">
        <v>7</v>
      </c>
      <c r="D84" s="49">
        <v>40638</v>
      </c>
      <c r="E84" s="50" t="s">
        <v>97</v>
      </c>
      <c r="F84" s="50" t="s">
        <v>180</v>
      </c>
      <c r="G84" s="44">
        <v>12</v>
      </c>
      <c r="H84" s="44">
        <v>12</v>
      </c>
      <c r="I84" s="45">
        <v>148.77</v>
      </c>
      <c r="J84" s="44">
        <v>5</v>
      </c>
      <c r="K84" s="44">
        <v>1</v>
      </c>
      <c r="L84" s="44">
        <v>4</v>
      </c>
      <c r="M84" s="47">
        <v>148.77</v>
      </c>
      <c r="N84" s="45">
        <v>31.01</v>
      </c>
      <c r="O84" s="45">
        <v>117.76</v>
      </c>
      <c r="P84" s="45">
        <f t="shared" si="21"/>
        <v>4165560.0000000005</v>
      </c>
      <c r="Q84" s="47">
        <v>2870894.68</v>
      </c>
      <c r="R84" s="47">
        <v>1035732.26</v>
      </c>
      <c r="S84" s="47">
        <v>258933.06</v>
      </c>
      <c r="T84" s="45">
        <v>0</v>
      </c>
      <c r="U84" s="45">
        <v>0</v>
      </c>
      <c r="W84" s="88"/>
      <c r="X84" s="88"/>
      <c r="Y84" s="88"/>
      <c r="Z84" s="88"/>
      <c r="AA84" s="90"/>
      <c r="AB84" s="90"/>
      <c r="AC84" s="90"/>
      <c r="AD84" s="90"/>
    </row>
    <row r="85" spans="1:30" s="19" customFormat="1" ht="33.75" customHeight="1">
      <c r="A85" s="43" t="s">
        <v>122</v>
      </c>
      <c r="B85" s="42" t="s">
        <v>224</v>
      </c>
      <c r="C85" s="48">
        <v>9</v>
      </c>
      <c r="D85" s="49">
        <v>40638</v>
      </c>
      <c r="E85" s="50" t="s">
        <v>97</v>
      </c>
      <c r="F85" s="50" t="s">
        <v>180</v>
      </c>
      <c r="G85" s="44">
        <v>13</v>
      </c>
      <c r="H85" s="44">
        <v>13</v>
      </c>
      <c r="I85" s="45">
        <v>150.8</v>
      </c>
      <c r="J85" s="44">
        <v>6</v>
      </c>
      <c r="K85" s="44">
        <v>0</v>
      </c>
      <c r="L85" s="44">
        <v>6</v>
      </c>
      <c r="M85" s="47">
        <v>150.8</v>
      </c>
      <c r="N85" s="45">
        <v>0</v>
      </c>
      <c r="O85" s="45">
        <v>150.8</v>
      </c>
      <c r="P85" s="45">
        <f t="shared" si="21"/>
        <v>4222400</v>
      </c>
      <c r="Q85" s="47">
        <v>2910068.68</v>
      </c>
      <c r="R85" s="47">
        <v>1049865.06</v>
      </c>
      <c r="S85" s="47">
        <v>262466.26</v>
      </c>
      <c r="T85" s="45">
        <v>0</v>
      </c>
      <c r="U85" s="45">
        <v>0</v>
      </c>
      <c r="W85" s="88"/>
      <c r="X85" s="88"/>
      <c r="Y85" s="88"/>
      <c r="Z85" s="88"/>
      <c r="AA85" s="90"/>
      <c r="AB85" s="90"/>
      <c r="AC85" s="90"/>
      <c r="AD85" s="90"/>
    </row>
    <row r="86" spans="1:30" s="19" customFormat="1" ht="33.75" customHeight="1">
      <c r="A86" s="43" t="s">
        <v>192</v>
      </c>
      <c r="B86" s="42" t="s">
        <v>225</v>
      </c>
      <c r="C86" s="48">
        <v>8</v>
      </c>
      <c r="D86" s="49">
        <v>40638</v>
      </c>
      <c r="E86" s="50" t="s">
        <v>97</v>
      </c>
      <c r="F86" s="50" t="s">
        <v>180</v>
      </c>
      <c r="G86" s="44">
        <v>15</v>
      </c>
      <c r="H86" s="44">
        <v>15</v>
      </c>
      <c r="I86" s="45">
        <v>178.19</v>
      </c>
      <c r="J86" s="44">
        <v>6</v>
      </c>
      <c r="K86" s="44">
        <v>1</v>
      </c>
      <c r="L86" s="44">
        <v>5</v>
      </c>
      <c r="M86" s="47">
        <v>178.19</v>
      </c>
      <c r="N86" s="45">
        <v>17.81</v>
      </c>
      <c r="O86" s="45">
        <v>160.38</v>
      </c>
      <c r="P86" s="45">
        <f t="shared" si="21"/>
        <v>4989320</v>
      </c>
      <c r="Q86" s="47">
        <v>3438628.23</v>
      </c>
      <c r="R86" s="47">
        <v>1240553.42</v>
      </c>
      <c r="S86" s="47">
        <v>310138.35</v>
      </c>
      <c r="T86" s="45">
        <v>0</v>
      </c>
      <c r="U86" s="45">
        <v>0</v>
      </c>
      <c r="W86" s="88"/>
      <c r="X86" s="88"/>
      <c r="Y86" s="88"/>
      <c r="Z86" s="88"/>
      <c r="AA86" s="90"/>
      <c r="AB86" s="90"/>
      <c r="AC86" s="90"/>
      <c r="AD86" s="90"/>
    </row>
    <row r="87" spans="1:30" s="23" customFormat="1" ht="33.75" customHeight="1">
      <c r="A87" s="43" t="s">
        <v>123</v>
      </c>
      <c r="B87" s="42" t="s">
        <v>226</v>
      </c>
      <c r="C87" s="48">
        <v>11</v>
      </c>
      <c r="D87" s="49">
        <v>40638</v>
      </c>
      <c r="E87" s="50" t="s">
        <v>97</v>
      </c>
      <c r="F87" s="50" t="s">
        <v>180</v>
      </c>
      <c r="G87" s="44">
        <v>13</v>
      </c>
      <c r="H87" s="44">
        <v>13</v>
      </c>
      <c r="I87" s="45">
        <v>233.57</v>
      </c>
      <c r="J87" s="44">
        <v>8</v>
      </c>
      <c r="K87" s="44">
        <v>2</v>
      </c>
      <c r="L87" s="44">
        <v>6</v>
      </c>
      <c r="M87" s="47">
        <v>233.57</v>
      </c>
      <c r="N87" s="45">
        <v>81.63</v>
      </c>
      <c r="O87" s="45">
        <v>151.94</v>
      </c>
      <c r="P87" s="45">
        <f t="shared" si="21"/>
        <v>6539960</v>
      </c>
      <c r="Q87" s="47">
        <v>4507325.87</v>
      </c>
      <c r="R87" s="47">
        <v>1626107.31</v>
      </c>
      <c r="S87" s="47">
        <v>406526.82</v>
      </c>
      <c r="T87" s="45">
        <v>0</v>
      </c>
      <c r="U87" s="45">
        <v>0</v>
      </c>
      <c r="W87" s="87"/>
      <c r="X87" s="87"/>
      <c r="Y87" s="87"/>
      <c r="Z87" s="87"/>
      <c r="AA87" s="94"/>
      <c r="AB87" s="94"/>
      <c r="AC87" s="94"/>
      <c r="AD87" s="94"/>
    </row>
    <row r="88" spans="1:30" s="19" customFormat="1" ht="47.25" customHeight="1">
      <c r="A88" s="116" t="s">
        <v>141</v>
      </c>
      <c r="B88" s="117"/>
      <c r="C88" s="43" t="s">
        <v>12</v>
      </c>
      <c r="D88" s="43" t="s">
        <v>12</v>
      </c>
      <c r="E88" s="43" t="s">
        <v>12</v>
      </c>
      <c r="F88" s="43" t="s">
        <v>12</v>
      </c>
      <c r="G88" s="46">
        <v>48</v>
      </c>
      <c r="H88" s="46">
        <v>48</v>
      </c>
      <c r="I88" s="47">
        <v>773.76</v>
      </c>
      <c r="J88" s="46">
        <v>16</v>
      </c>
      <c r="K88" s="46">
        <v>7</v>
      </c>
      <c r="L88" s="46">
        <v>9</v>
      </c>
      <c r="M88" s="47">
        <f aca="true" t="shared" si="22" ref="M88:T88">M89+M90</f>
        <v>770.6</v>
      </c>
      <c r="N88" s="47">
        <f t="shared" si="22"/>
        <v>339.91999999999996</v>
      </c>
      <c r="O88" s="47">
        <f t="shared" si="22"/>
        <v>430.68</v>
      </c>
      <c r="P88" s="47">
        <f t="shared" si="22"/>
        <v>21576800</v>
      </c>
      <c r="Q88" s="47">
        <f t="shared" si="22"/>
        <v>14870682.510192543</v>
      </c>
      <c r="R88" s="47">
        <v>5364894</v>
      </c>
      <c r="S88" s="47">
        <v>1341223.49</v>
      </c>
      <c r="T88" s="47">
        <f t="shared" si="22"/>
        <v>0</v>
      </c>
      <c r="U88" s="47">
        <v>0</v>
      </c>
      <c r="W88" s="88">
        <v>21576800</v>
      </c>
      <c r="X88" s="88">
        <v>6238883.2</v>
      </c>
      <c r="Y88" s="88">
        <v>1559720.8</v>
      </c>
      <c r="Z88" s="88">
        <v>0</v>
      </c>
      <c r="AA88" s="100">
        <f>P88-W88</f>
        <v>0</v>
      </c>
      <c r="AB88" s="100">
        <f>R88-X88</f>
        <v>-873989.2000000002</v>
      </c>
      <c r="AC88" s="100">
        <f>S88-Y88</f>
        <v>-218497.31000000006</v>
      </c>
      <c r="AD88" s="100">
        <f>U88-Z88</f>
        <v>0</v>
      </c>
    </row>
    <row r="89" spans="1:30" s="19" customFormat="1" ht="33.75" customHeight="1">
      <c r="A89" s="43" t="s">
        <v>124</v>
      </c>
      <c r="B89" s="42" t="s">
        <v>227</v>
      </c>
      <c r="C89" s="48">
        <v>4</v>
      </c>
      <c r="D89" s="49">
        <v>40888</v>
      </c>
      <c r="E89" s="50" t="s">
        <v>97</v>
      </c>
      <c r="F89" s="50" t="s">
        <v>180</v>
      </c>
      <c r="G89" s="44">
        <v>28</v>
      </c>
      <c r="H89" s="44">
        <v>28</v>
      </c>
      <c r="I89" s="45">
        <v>389.79</v>
      </c>
      <c r="J89" s="44">
        <v>8</v>
      </c>
      <c r="K89" s="44">
        <v>3</v>
      </c>
      <c r="L89" s="44">
        <v>5</v>
      </c>
      <c r="M89" s="47">
        <v>389.31</v>
      </c>
      <c r="N89" s="45">
        <v>141.57</v>
      </c>
      <c r="O89" s="45">
        <v>247.74</v>
      </c>
      <c r="P89" s="45">
        <v>10900680</v>
      </c>
      <c r="Q89" s="47">
        <f>P89*0.68919777308</f>
        <v>7512724.381057694</v>
      </c>
      <c r="R89" s="47">
        <f aca="true" t="shared" si="23" ref="R89:R94">(P89-Q89)*0.8</f>
        <v>2710364.4951538453</v>
      </c>
      <c r="S89" s="47">
        <f aca="true" t="shared" si="24" ref="S89:S94">P89-Q89-R89</f>
        <v>677591.1237884611</v>
      </c>
      <c r="T89" s="45">
        <v>0</v>
      </c>
      <c r="U89" s="45">
        <v>0</v>
      </c>
      <c r="W89" s="88"/>
      <c r="X89" s="88"/>
      <c r="Y89" s="88"/>
      <c r="Z89" s="88"/>
      <c r="AA89" s="90"/>
      <c r="AB89" s="90"/>
      <c r="AC89" s="90"/>
      <c r="AD89" s="90"/>
    </row>
    <row r="90" spans="1:30" s="19" customFormat="1" ht="33.75" customHeight="1">
      <c r="A90" s="43" t="s">
        <v>189</v>
      </c>
      <c r="B90" s="42" t="s">
        <v>228</v>
      </c>
      <c r="C90" s="48">
        <v>5</v>
      </c>
      <c r="D90" s="49">
        <v>40888</v>
      </c>
      <c r="E90" s="50" t="s">
        <v>97</v>
      </c>
      <c r="F90" s="50" t="s">
        <v>180</v>
      </c>
      <c r="G90" s="44">
        <v>20</v>
      </c>
      <c r="H90" s="44">
        <v>20</v>
      </c>
      <c r="I90" s="45">
        <v>383.97</v>
      </c>
      <c r="J90" s="44">
        <v>8</v>
      </c>
      <c r="K90" s="44">
        <v>4</v>
      </c>
      <c r="L90" s="44">
        <v>4</v>
      </c>
      <c r="M90" s="47">
        <v>381.29</v>
      </c>
      <c r="N90" s="45">
        <v>198.35</v>
      </c>
      <c r="O90" s="45">
        <v>182.94</v>
      </c>
      <c r="P90" s="45">
        <v>10676120</v>
      </c>
      <c r="Q90" s="47">
        <f>P90*0.68919777308</f>
        <v>7357958.12913485</v>
      </c>
      <c r="R90" s="47">
        <f t="shared" si="23"/>
        <v>2654529.4966921206</v>
      </c>
      <c r="S90" s="47">
        <f t="shared" si="24"/>
        <v>663632.3741730298</v>
      </c>
      <c r="T90" s="45">
        <v>0</v>
      </c>
      <c r="U90" s="45">
        <v>0</v>
      </c>
      <c r="W90" s="88"/>
      <c r="X90" s="88"/>
      <c r="Y90" s="88"/>
      <c r="Z90" s="88"/>
      <c r="AA90" s="90"/>
      <c r="AB90" s="90"/>
      <c r="AC90" s="90"/>
      <c r="AD90" s="90"/>
    </row>
    <row r="91" spans="1:30" s="19" customFormat="1" ht="47.25" customHeight="1">
      <c r="A91" s="116" t="s">
        <v>151</v>
      </c>
      <c r="B91" s="117"/>
      <c r="C91" s="43" t="s">
        <v>12</v>
      </c>
      <c r="D91" s="43" t="s">
        <v>12</v>
      </c>
      <c r="E91" s="43" t="s">
        <v>12</v>
      </c>
      <c r="F91" s="43" t="s">
        <v>12</v>
      </c>
      <c r="G91" s="44">
        <v>38</v>
      </c>
      <c r="H91" s="44">
        <v>38</v>
      </c>
      <c r="I91" s="45">
        <v>725.3</v>
      </c>
      <c r="J91" s="44">
        <v>16</v>
      </c>
      <c r="K91" s="44">
        <v>3</v>
      </c>
      <c r="L91" s="44">
        <v>13</v>
      </c>
      <c r="M91" s="45">
        <f aca="true" t="shared" si="25" ref="M91:T91">M92</f>
        <v>725.3</v>
      </c>
      <c r="N91" s="45">
        <f t="shared" si="25"/>
        <v>122.64999999999999</v>
      </c>
      <c r="O91" s="45">
        <f t="shared" si="25"/>
        <v>602.65</v>
      </c>
      <c r="P91" s="45">
        <v>20308400</v>
      </c>
      <c r="Q91" s="47">
        <v>13996504.05</v>
      </c>
      <c r="R91" s="47">
        <v>5049516.76</v>
      </c>
      <c r="S91" s="47">
        <v>1262379.19</v>
      </c>
      <c r="T91" s="45">
        <f t="shared" si="25"/>
        <v>0</v>
      </c>
      <c r="U91" s="45">
        <v>0</v>
      </c>
      <c r="W91" s="88">
        <v>20308400</v>
      </c>
      <c r="X91" s="88">
        <v>5872128.19</v>
      </c>
      <c r="Y91" s="88">
        <v>1468032.05</v>
      </c>
      <c r="Z91" s="88">
        <v>0</v>
      </c>
      <c r="AA91" s="100">
        <f>P91-W91</f>
        <v>0</v>
      </c>
      <c r="AB91" s="100">
        <f>R91-X91</f>
        <v>-822611.4300000006</v>
      </c>
      <c r="AC91" s="100">
        <f>S91-Y91</f>
        <v>-205652.8600000001</v>
      </c>
      <c r="AD91" s="100">
        <f>U91-Z91</f>
        <v>0</v>
      </c>
    </row>
    <row r="92" spans="1:30" s="19" customFormat="1" ht="33.75" customHeight="1">
      <c r="A92" s="43" t="s">
        <v>190</v>
      </c>
      <c r="B92" s="42" t="s">
        <v>229</v>
      </c>
      <c r="C92" s="48">
        <v>4</v>
      </c>
      <c r="D92" s="49">
        <v>40899</v>
      </c>
      <c r="E92" s="50" t="s">
        <v>97</v>
      </c>
      <c r="F92" s="50" t="s">
        <v>180</v>
      </c>
      <c r="G92" s="44">
        <v>38</v>
      </c>
      <c r="H92" s="44">
        <v>38</v>
      </c>
      <c r="I92" s="45">
        <v>725.3</v>
      </c>
      <c r="J92" s="44">
        <v>16</v>
      </c>
      <c r="K92" s="44">
        <v>3</v>
      </c>
      <c r="L92" s="44">
        <v>13</v>
      </c>
      <c r="M92" s="47">
        <v>725.3</v>
      </c>
      <c r="N92" s="45">
        <v>122.64999999999999</v>
      </c>
      <c r="O92" s="45">
        <v>602.65</v>
      </c>
      <c r="P92" s="45">
        <v>20308400</v>
      </c>
      <c r="Q92" s="47">
        <f>P92*0.68919777308</f>
        <v>13996504.054817872</v>
      </c>
      <c r="R92" s="47">
        <f t="shared" si="23"/>
        <v>5049516.756145703</v>
      </c>
      <c r="S92" s="47">
        <f t="shared" si="24"/>
        <v>1262379.1890364252</v>
      </c>
      <c r="T92" s="45">
        <v>0</v>
      </c>
      <c r="U92" s="45">
        <v>0</v>
      </c>
      <c r="W92" s="88"/>
      <c r="X92" s="88"/>
      <c r="Y92" s="88"/>
      <c r="Z92" s="88"/>
      <c r="AA92" s="90"/>
      <c r="AB92" s="90"/>
      <c r="AC92" s="90"/>
      <c r="AD92" s="90"/>
    </row>
    <row r="93" spans="1:30" s="19" customFormat="1" ht="46.5" customHeight="1">
      <c r="A93" s="116" t="s">
        <v>142</v>
      </c>
      <c r="B93" s="118"/>
      <c r="C93" s="43" t="s">
        <v>12</v>
      </c>
      <c r="D93" s="43" t="s">
        <v>12</v>
      </c>
      <c r="E93" s="43" t="s">
        <v>12</v>
      </c>
      <c r="F93" s="43" t="s">
        <v>12</v>
      </c>
      <c r="G93" s="44">
        <v>31</v>
      </c>
      <c r="H93" s="44">
        <v>31</v>
      </c>
      <c r="I93" s="45">
        <v>463.05</v>
      </c>
      <c r="J93" s="44">
        <v>15</v>
      </c>
      <c r="K93" s="44">
        <v>6</v>
      </c>
      <c r="L93" s="44">
        <v>9</v>
      </c>
      <c r="M93" s="47">
        <v>459.65</v>
      </c>
      <c r="N93" s="45">
        <v>144.78</v>
      </c>
      <c r="O93" s="45">
        <v>314.87</v>
      </c>
      <c r="P93" s="45">
        <v>12870200</v>
      </c>
      <c r="Q93" s="47">
        <v>8870113.18</v>
      </c>
      <c r="R93" s="47">
        <v>3200069.46</v>
      </c>
      <c r="S93" s="47">
        <v>800017.36</v>
      </c>
      <c r="T93" s="45">
        <f>T122+T94</f>
        <v>0</v>
      </c>
      <c r="U93" s="45">
        <v>0</v>
      </c>
      <c r="W93" s="87"/>
      <c r="X93" s="88"/>
      <c r="Y93" s="88"/>
      <c r="Z93" s="88"/>
      <c r="AA93" s="90"/>
      <c r="AB93" s="90"/>
      <c r="AC93" s="90"/>
      <c r="AD93" s="90"/>
    </row>
    <row r="94" spans="1:30" s="19" customFormat="1" ht="33.75" customHeight="1">
      <c r="A94" s="43" t="s">
        <v>191</v>
      </c>
      <c r="B94" s="42" t="s">
        <v>231</v>
      </c>
      <c r="C94" s="48">
        <v>4</v>
      </c>
      <c r="D94" s="43" t="s">
        <v>13</v>
      </c>
      <c r="E94" s="50" t="s">
        <v>97</v>
      </c>
      <c r="F94" s="50" t="s">
        <v>180</v>
      </c>
      <c r="G94" s="44">
        <v>31</v>
      </c>
      <c r="H94" s="44">
        <v>31</v>
      </c>
      <c r="I94" s="45">
        <v>463.05</v>
      </c>
      <c r="J94" s="44">
        <v>15</v>
      </c>
      <c r="K94" s="44">
        <v>6</v>
      </c>
      <c r="L94" s="44">
        <v>9</v>
      </c>
      <c r="M94" s="47">
        <v>459.65</v>
      </c>
      <c r="N94" s="45">
        <v>144.78</v>
      </c>
      <c r="O94" s="45">
        <v>314.87</v>
      </c>
      <c r="P94" s="45">
        <v>12870200</v>
      </c>
      <c r="Q94" s="47">
        <f>P94*0.68919777308</f>
        <v>8870113.179094216</v>
      </c>
      <c r="R94" s="47">
        <f t="shared" si="23"/>
        <v>3200069.4567246274</v>
      </c>
      <c r="S94" s="47">
        <f t="shared" si="24"/>
        <v>800017.3641811567</v>
      </c>
      <c r="T94" s="45">
        <v>0</v>
      </c>
      <c r="U94" s="45">
        <v>0</v>
      </c>
      <c r="W94" s="88"/>
      <c r="X94" s="88"/>
      <c r="Y94" s="88"/>
      <c r="Z94" s="88"/>
      <c r="AA94" s="90"/>
      <c r="AB94" s="90"/>
      <c r="AC94" s="90"/>
      <c r="AD94" s="90"/>
    </row>
    <row r="95" spans="1:30" s="19" customFormat="1" ht="46.5" customHeight="1">
      <c r="A95" s="116" t="s">
        <v>145</v>
      </c>
      <c r="B95" s="117"/>
      <c r="C95" s="43" t="s">
        <v>12</v>
      </c>
      <c r="D95" s="43" t="s">
        <v>12</v>
      </c>
      <c r="E95" s="43" t="s">
        <v>12</v>
      </c>
      <c r="F95" s="43" t="s">
        <v>12</v>
      </c>
      <c r="G95" s="46">
        <v>91</v>
      </c>
      <c r="H95" s="46">
        <v>91</v>
      </c>
      <c r="I95" s="47">
        <v>2050.6400000000003</v>
      </c>
      <c r="J95" s="46">
        <v>40</v>
      </c>
      <c r="K95" s="46">
        <v>24</v>
      </c>
      <c r="L95" s="46">
        <v>16</v>
      </c>
      <c r="M95" s="47">
        <f aca="true" t="shared" si="26" ref="M95:T95">M96+M98+M97+M99+M100</f>
        <v>2050.6400000000003</v>
      </c>
      <c r="N95" s="47">
        <f t="shared" si="26"/>
        <v>1191.55</v>
      </c>
      <c r="O95" s="47">
        <f t="shared" si="26"/>
        <v>859.09</v>
      </c>
      <c r="P95" s="47">
        <f t="shared" si="26"/>
        <v>57417920</v>
      </c>
      <c r="Q95" s="47">
        <f t="shared" si="26"/>
        <v>39572302.61</v>
      </c>
      <c r="R95" s="47">
        <f t="shared" si="26"/>
        <v>14276493.91</v>
      </c>
      <c r="S95" s="47">
        <f t="shared" si="26"/>
        <v>3569123.4800000004</v>
      </c>
      <c r="T95" s="47">
        <f t="shared" si="26"/>
        <v>0</v>
      </c>
      <c r="U95" s="47">
        <v>0</v>
      </c>
      <c r="W95" s="101">
        <v>57417919.99999999</v>
      </c>
      <c r="X95" s="101">
        <v>16602262.45</v>
      </c>
      <c r="Y95" s="101">
        <v>4150565.62</v>
      </c>
      <c r="Z95" s="101">
        <v>0</v>
      </c>
      <c r="AA95" s="100">
        <f>P95-W95</f>
        <v>0</v>
      </c>
      <c r="AB95" s="100">
        <f>R95-X95</f>
        <v>-2325768.539999999</v>
      </c>
      <c r="AC95" s="100">
        <f>S95-Y95</f>
        <v>-581442.1399999997</v>
      </c>
      <c r="AD95" s="100">
        <f>U95-Z95</f>
        <v>0</v>
      </c>
    </row>
    <row r="96" spans="1:30" s="19" customFormat="1" ht="33.75" customHeight="1">
      <c r="A96" s="43" t="s">
        <v>125</v>
      </c>
      <c r="B96" s="42" t="s">
        <v>232</v>
      </c>
      <c r="C96" s="48">
        <v>10</v>
      </c>
      <c r="D96" s="49">
        <v>39377</v>
      </c>
      <c r="E96" s="50" t="s">
        <v>97</v>
      </c>
      <c r="F96" s="50" t="s">
        <v>180</v>
      </c>
      <c r="G96" s="44">
        <v>19</v>
      </c>
      <c r="H96" s="44">
        <v>19</v>
      </c>
      <c r="I96" s="45">
        <v>393.3</v>
      </c>
      <c r="J96" s="44">
        <v>8</v>
      </c>
      <c r="K96" s="44">
        <v>6</v>
      </c>
      <c r="L96" s="44">
        <v>2</v>
      </c>
      <c r="M96" s="47">
        <v>393.3</v>
      </c>
      <c r="N96" s="45">
        <v>293.7</v>
      </c>
      <c r="O96" s="45">
        <v>99.6</v>
      </c>
      <c r="P96" s="45">
        <v>11012400</v>
      </c>
      <c r="Q96" s="47">
        <v>7589721.56</v>
      </c>
      <c r="R96" s="47">
        <v>2738142.75</v>
      </c>
      <c r="S96" s="47">
        <f>P96-Q96-R96</f>
        <v>684535.6900000004</v>
      </c>
      <c r="T96" s="45">
        <v>0</v>
      </c>
      <c r="U96" s="45">
        <v>0</v>
      </c>
      <c r="W96" s="88"/>
      <c r="X96" s="88"/>
      <c r="Y96" s="88"/>
      <c r="Z96" s="88"/>
      <c r="AA96" s="90"/>
      <c r="AB96" s="90"/>
      <c r="AC96" s="90"/>
      <c r="AD96" s="90"/>
    </row>
    <row r="97" spans="1:30" s="19" customFormat="1" ht="33.75" customHeight="1">
      <c r="A97" s="43" t="s">
        <v>126</v>
      </c>
      <c r="B97" s="42" t="s">
        <v>234</v>
      </c>
      <c r="C97" s="48">
        <v>26</v>
      </c>
      <c r="D97" s="49">
        <v>39421</v>
      </c>
      <c r="E97" s="50" t="s">
        <v>97</v>
      </c>
      <c r="F97" s="50" t="s">
        <v>180</v>
      </c>
      <c r="G97" s="44">
        <v>11</v>
      </c>
      <c r="H97" s="44">
        <v>11</v>
      </c>
      <c r="I97" s="45">
        <v>374.44</v>
      </c>
      <c r="J97" s="44">
        <v>8</v>
      </c>
      <c r="K97" s="44">
        <v>8</v>
      </c>
      <c r="L97" s="44">
        <v>0</v>
      </c>
      <c r="M97" s="47">
        <v>374.44</v>
      </c>
      <c r="N97" s="45">
        <v>374.44</v>
      </c>
      <c r="O97" s="45">
        <v>0</v>
      </c>
      <c r="P97" s="45">
        <v>10484320</v>
      </c>
      <c r="Q97" s="47">
        <v>7225770</v>
      </c>
      <c r="R97" s="47">
        <v>2606840</v>
      </c>
      <c r="S97" s="47">
        <f>P97-Q97-R97</f>
        <v>651710</v>
      </c>
      <c r="T97" s="45">
        <v>0</v>
      </c>
      <c r="U97" s="45">
        <v>0</v>
      </c>
      <c r="W97" s="88"/>
      <c r="X97" s="88"/>
      <c r="Y97" s="88"/>
      <c r="Z97" s="88"/>
      <c r="AA97" s="90"/>
      <c r="AB97" s="90"/>
      <c r="AC97" s="90"/>
      <c r="AD97" s="90"/>
    </row>
    <row r="98" spans="1:30" s="19" customFormat="1" ht="33.75" customHeight="1">
      <c r="A98" s="43" t="s">
        <v>127</v>
      </c>
      <c r="B98" s="42" t="s">
        <v>233</v>
      </c>
      <c r="C98" s="48">
        <v>22</v>
      </c>
      <c r="D98" s="49">
        <v>39377</v>
      </c>
      <c r="E98" s="50" t="s">
        <v>97</v>
      </c>
      <c r="F98" s="50" t="s">
        <v>180</v>
      </c>
      <c r="G98" s="44">
        <v>24</v>
      </c>
      <c r="H98" s="44">
        <v>24</v>
      </c>
      <c r="I98" s="45">
        <v>426.85</v>
      </c>
      <c r="J98" s="44">
        <v>8</v>
      </c>
      <c r="K98" s="44">
        <v>2</v>
      </c>
      <c r="L98" s="44">
        <v>6</v>
      </c>
      <c r="M98" s="47">
        <v>426.85</v>
      </c>
      <c r="N98" s="45">
        <v>94.69</v>
      </c>
      <c r="O98" s="45">
        <v>332.16</v>
      </c>
      <c r="P98" s="45">
        <v>11951800</v>
      </c>
      <c r="Q98" s="47">
        <v>8237153.94</v>
      </c>
      <c r="R98" s="47">
        <v>2971716.84</v>
      </c>
      <c r="S98" s="47">
        <f>P98-Q98-R98</f>
        <v>742929.2199999997</v>
      </c>
      <c r="T98" s="45">
        <v>0</v>
      </c>
      <c r="U98" s="45">
        <v>0</v>
      </c>
      <c r="W98" s="88"/>
      <c r="X98" s="88"/>
      <c r="Y98" s="88"/>
      <c r="Z98" s="88"/>
      <c r="AA98" s="90"/>
      <c r="AB98" s="90"/>
      <c r="AC98" s="90"/>
      <c r="AD98" s="90"/>
    </row>
    <row r="99" spans="1:30" s="19" customFormat="1" ht="33.75" customHeight="1">
      <c r="A99" s="43" t="s">
        <v>128</v>
      </c>
      <c r="B99" s="42" t="s">
        <v>235</v>
      </c>
      <c r="C99" s="48">
        <v>30</v>
      </c>
      <c r="D99" s="49">
        <v>39421</v>
      </c>
      <c r="E99" s="50" t="s">
        <v>97</v>
      </c>
      <c r="F99" s="50" t="s">
        <v>180</v>
      </c>
      <c r="G99" s="44">
        <v>16</v>
      </c>
      <c r="H99" s="44">
        <v>16</v>
      </c>
      <c r="I99" s="45">
        <v>427.67</v>
      </c>
      <c r="J99" s="44">
        <v>8</v>
      </c>
      <c r="K99" s="44">
        <v>5</v>
      </c>
      <c r="L99" s="44">
        <v>3</v>
      </c>
      <c r="M99" s="47">
        <v>427.67</v>
      </c>
      <c r="N99" s="45">
        <v>273.24</v>
      </c>
      <c r="O99" s="45">
        <v>154.43</v>
      </c>
      <c r="P99" s="45">
        <v>11974760</v>
      </c>
      <c r="Q99" s="47">
        <v>8252977.93</v>
      </c>
      <c r="R99" s="47">
        <v>2977425.66</v>
      </c>
      <c r="S99" s="47">
        <f>P99-Q99-R99</f>
        <v>744356.4100000001</v>
      </c>
      <c r="T99" s="45">
        <v>0</v>
      </c>
      <c r="U99" s="45">
        <v>0</v>
      </c>
      <c r="W99" s="88"/>
      <c r="X99" s="88"/>
      <c r="Y99" s="88"/>
      <c r="Z99" s="88"/>
      <c r="AA99" s="90"/>
      <c r="AB99" s="90"/>
      <c r="AC99" s="90"/>
      <c r="AD99" s="90"/>
    </row>
    <row r="100" spans="1:30" s="19" customFormat="1" ht="33.75" customHeight="1">
      <c r="A100" s="43" t="s">
        <v>129</v>
      </c>
      <c r="B100" s="42" t="s">
        <v>236</v>
      </c>
      <c r="C100" s="48">
        <v>27</v>
      </c>
      <c r="D100" s="49">
        <v>39421</v>
      </c>
      <c r="E100" s="50" t="s">
        <v>97</v>
      </c>
      <c r="F100" s="50" t="s">
        <v>180</v>
      </c>
      <c r="G100" s="44">
        <v>21</v>
      </c>
      <c r="H100" s="44">
        <v>21</v>
      </c>
      <c r="I100" s="45">
        <v>428.38</v>
      </c>
      <c r="J100" s="44">
        <v>8</v>
      </c>
      <c r="K100" s="44">
        <v>3</v>
      </c>
      <c r="L100" s="44">
        <v>5</v>
      </c>
      <c r="M100" s="47">
        <v>428.38</v>
      </c>
      <c r="N100" s="45">
        <v>155.48</v>
      </c>
      <c r="O100" s="45">
        <v>272.9</v>
      </c>
      <c r="P100" s="45">
        <v>11994640</v>
      </c>
      <c r="Q100" s="47">
        <v>8266679.18</v>
      </c>
      <c r="R100" s="47">
        <v>2982368.66</v>
      </c>
      <c r="S100" s="47">
        <f>P100-Q100-R100</f>
        <v>745592.1600000001</v>
      </c>
      <c r="T100" s="45">
        <v>0</v>
      </c>
      <c r="U100" s="45">
        <v>0</v>
      </c>
      <c r="W100" s="88"/>
      <c r="X100" s="88"/>
      <c r="Y100" s="88"/>
      <c r="Z100" s="88"/>
      <c r="AA100" s="90"/>
      <c r="AB100" s="90"/>
      <c r="AC100" s="90"/>
      <c r="AD100" s="90"/>
    </row>
    <row r="101" spans="1:30" s="19" customFormat="1" ht="35.25" customHeight="1">
      <c r="A101" s="116" t="s">
        <v>237</v>
      </c>
      <c r="B101" s="117"/>
      <c r="C101" s="43" t="s">
        <v>12</v>
      </c>
      <c r="D101" s="43" t="s">
        <v>12</v>
      </c>
      <c r="E101" s="43" t="s">
        <v>12</v>
      </c>
      <c r="F101" s="43" t="s">
        <v>12</v>
      </c>
      <c r="G101" s="46">
        <f>G102+G103+G104+G105+G106+G107+G108+G109+G110+G111</f>
        <v>191</v>
      </c>
      <c r="H101" s="46">
        <f>H102+H103+H104+H105+H106+H107+H108+H109+H110+H111</f>
        <v>191</v>
      </c>
      <c r="I101" s="47">
        <f>I102+I103+I104+I105+I106+I107+I108+I109+I110+I111</f>
        <v>2451.0899999999997</v>
      </c>
      <c r="J101" s="46">
        <f aca="true" t="shared" si="27" ref="J101:U101">J102+J103+J104+J105+J106+J107+J108+J109+J110+J111</f>
        <v>65</v>
      </c>
      <c r="K101" s="46">
        <f t="shared" si="27"/>
        <v>33</v>
      </c>
      <c r="L101" s="46">
        <f t="shared" si="27"/>
        <v>32</v>
      </c>
      <c r="M101" s="47">
        <f t="shared" si="27"/>
        <v>2306</v>
      </c>
      <c r="N101" s="47">
        <f t="shared" si="27"/>
        <v>1265.8000000000002</v>
      </c>
      <c r="O101" s="47">
        <f t="shared" si="27"/>
        <v>1040.2</v>
      </c>
      <c r="P101" s="47">
        <f t="shared" si="27"/>
        <v>64568000</v>
      </c>
      <c r="Q101" s="47">
        <f t="shared" si="27"/>
        <v>44500121.81222943</v>
      </c>
      <c r="R101" s="47">
        <f t="shared" si="27"/>
        <v>10033939.100969551</v>
      </c>
      <c r="S101" s="47">
        <f t="shared" si="27"/>
        <v>10033939.086801011</v>
      </c>
      <c r="T101" s="47">
        <f t="shared" si="27"/>
        <v>0</v>
      </c>
      <c r="U101" s="47">
        <f t="shared" si="27"/>
        <v>0</v>
      </c>
      <c r="W101" s="93">
        <v>50697920</v>
      </c>
      <c r="X101" s="93">
        <v>9051443.32</v>
      </c>
      <c r="Y101" s="88">
        <v>9051443.32</v>
      </c>
      <c r="Z101" s="88">
        <v>0</v>
      </c>
      <c r="AA101" s="100">
        <f>P101-W101</f>
        <v>13870080</v>
      </c>
      <c r="AB101" s="100">
        <f>R101-X101</f>
        <v>982495.7809695508</v>
      </c>
      <c r="AC101" s="100">
        <f>S101-Y101</f>
        <v>982495.7668010108</v>
      </c>
      <c r="AD101" s="100">
        <f>U101-Z101</f>
        <v>0</v>
      </c>
    </row>
    <row r="102" spans="1:30" s="19" customFormat="1" ht="33.75" customHeight="1">
      <c r="A102" s="43" t="s">
        <v>130</v>
      </c>
      <c r="B102" s="42" t="s">
        <v>163</v>
      </c>
      <c r="C102" s="48" t="s">
        <v>104</v>
      </c>
      <c r="D102" s="49">
        <v>39294</v>
      </c>
      <c r="E102" s="50" t="s">
        <v>97</v>
      </c>
      <c r="F102" s="50" t="s">
        <v>180</v>
      </c>
      <c r="G102" s="44">
        <v>7</v>
      </c>
      <c r="H102" s="44">
        <v>7</v>
      </c>
      <c r="I102" s="45">
        <v>102.27</v>
      </c>
      <c r="J102" s="44">
        <v>3</v>
      </c>
      <c r="K102" s="44">
        <v>2</v>
      </c>
      <c r="L102" s="44">
        <v>1</v>
      </c>
      <c r="M102" s="47">
        <v>102.27</v>
      </c>
      <c r="N102" s="45">
        <v>77.33</v>
      </c>
      <c r="O102" s="45">
        <v>24.94</v>
      </c>
      <c r="P102" s="45">
        <v>2863560</v>
      </c>
      <c r="Q102" s="47">
        <f aca="true" t="shared" si="28" ref="Q102:Q111">P102*0.68919777308</f>
        <v>1973559.1750809648</v>
      </c>
      <c r="R102" s="45">
        <v>445000.4124595176</v>
      </c>
      <c r="S102" s="45">
        <f aca="true" t="shared" si="29" ref="S102:S111">P102-Q102-R102</f>
        <v>445000.4124595176</v>
      </c>
      <c r="T102" s="45">
        <v>0</v>
      </c>
      <c r="U102" s="45">
        <v>0</v>
      </c>
      <c r="W102" s="93"/>
      <c r="X102" s="93"/>
      <c r="Y102" s="88"/>
      <c r="Z102" s="88"/>
      <c r="AA102" s="90"/>
      <c r="AB102" s="90"/>
      <c r="AC102" s="90"/>
      <c r="AD102" s="90"/>
    </row>
    <row r="103" spans="1:30" s="19" customFormat="1" ht="33.75" customHeight="1">
      <c r="A103" s="43" t="s">
        <v>131</v>
      </c>
      <c r="B103" s="42" t="s">
        <v>164</v>
      </c>
      <c r="C103" s="48" t="s">
        <v>106</v>
      </c>
      <c r="D103" s="49">
        <v>39294</v>
      </c>
      <c r="E103" s="50" t="s">
        <v>97</v>
      </c>
      <c r="F103" s="50" t="s">
        <v>180</v>
      </c>
      <c r="G103" s="44">
        <v>7</v>
      </c>
      <c r="H103" s="44">
        <v>7</v>
      </c>
      <c r="I103" s="45">
        <v>156.59</v>
      </c>
      <c r="J103" s="44">
        <v>3</v>
      </c>
      <c r="K103" s="44">
        <v>3</v>
      </c>
      <c r="L103" s="44">
        <v>0</v>
      </c>
      <c r="M103" s="47">
        <v>156.59</v>
      </c>
      <c r="N103" s="45">
        <v>156.59</v>
      </c>
      <c r="O103" s="45">
        <v>0</v>
      </c>
      <c r="P103" s="45">
        <v>4384520</v>
      </c>
      <c r="Q103" s="47">
        <f t="shared" si="28"/>
        <v>3021801.4200247214</v>
      </c>
      <c r="R103" s="45">
        <v>681359.2899876393</v>
      </c>
      <c r="S103" s="45">
        <f t="shared" si="29"/>
        <v>681359.2899876393</v>
      </c>
      <c r="T103" s="45">
        <v>0</v>
      </c>
      <c r="U103" s="45">
        <v>0</v>
      </c>
      <c r="W103" s="88"/>
      <c r="X103" s="88"/>
      <c r="Y103" s="88"/>
      <c r="Z103" s="88"/>
      <c r="AA103" s="90"/>
      <c r="AB103" s="90"/>
      <c r="AC103" s="90"/>
      <c r="AD103" s="90"/>
    </row>
    <row r="104" spans="1:30" s="19" customFormat="1" ht="33.75" customHeight="1">
      <c r="A104" s="43" t="s">
        <v>132</v>
      </c>
      <c r="B104" s="42" t="s">
        <v>165</v>
      </c>
      <c r="C104" s="48" t="s">
        <v>105</v>
      </c>
      <c r="D104" s="49">
        <v>39294</v>
      </c>
      <c r="E104" s="50" t="s">
        <v>97</v>
      </c>
      <c r="F104" s="50" t="s">
        <v>180</v>
      </c>
      <c r="G104" s="44">
        <v>17</v>
      </c>
      <c r="H104" s="44">
        <v>17</v>
      </c>
      <c r="I104" s="45">
        <v>153.79</v>
      </c>
      <c r="J104" s="44">
        <v>4</v>
      </c>
      <c r="K104" s="44">
        <v>4</v>
      </c>
      <c r="L104" s="44">
        <v>0</v>
      </c>
      <c r="M104" s="47">
        <v>153.79</v>
      </c>
      <c r="N104" s="45">
        <v>153.79</v>
      </c>
      <c r="O104" s="45">
        <v>0</v>
      </c>
      <c r="P104" s="45">
        <v>4306120</v>
      </c>
      <c r="Q104" s="47">
        <f t="shared" si="28"/>
        <v>2967768.3146152496</v>
      </c>
      <c r="R104" s="45">
        <v>669175.84</v>
      </c>
      <c r="S104" s="45">
        <f t="shared" si="29"/>
        <v>669175.8453847504</v>
      </c>
      <c r="T104" s="45">
        <v>0</v>
      </c>
      <c r="U104" s="45">
        <v>0</v>
      </c>
      <c r="W104" s="88"/>
      <c r="X104" s="88"/>
      <c r="Y104" s="88"/>
      <c r="Z104" s="88"/>
      <c r="AA104" s="90"/>
      <c r="AB104" s="90"/>
      <c r="AC104" s="90"/>
      <c r="AD104" s="90"/>
    </row>
    <row r="105" spans="1:30" s="23" customFormat="1" ht="33.75" customHeight="1">
      <c r="A105" s="43" t="s">
        <v>133</v>
      </c>
      <c r="B105" s="42" t="s">
        <v>169</v>
      </c>
      <c r="C105" s="48" t="s">
        <v>109</v>
      </c>
      <c r="D105" s="49">
        <v>39294</v>
      </c>
      <c r="E105" s="50" t="s">
        <v>97</v>
      </c>
      <c r="F105" s="50" t="s">
        <v>180</v>
      </c>
      <c r="G105" s="44">
        <v>11</v>
      </c>
      <c r="H105" s="44">
        <v>11</v>
      </c>
      <c r="I105" s="45">
        <v>135.93</v>
      </c>
      <c r="J105" s="44">
        <v>4</v>
      </c>
      <c r="K105" s="44">
        <v>2</v>
      </c>
      <c r="L105" s="44">
        <v>2</v>
      </c>
      <c r="M105" s="47">
        <v>113.63</v>
      </c>
      <c r="N105" s="45">
        <v>47.93</v>
      </c>
      <c r="O105" s="45">
        <v>65.7</v>
      </c>
      <c r="P105" s="45">
        <v>3181640</v>
      </c>
      <c r="Q105" s="47">
        <f t="shared" si="28"/>
        <v>2192779.202742251</v>
      </c>
      <c r="R105" s="45">
        <v>494430.39862887445</v>
      </c>
      <c r="S105" s="45">
        <f t="shared" si="29"/>
        <v>494430.39862887445</v>
      </c>
      <c r="T105" s="45">
        <v>0</v>
      </c>
      <c r="U105" s="45">
        <v>0</v>
      </c>
      <c r="W105" s="86"/>
      <c r="X105" s="86"/>
      <c r="Y105" s="87"/>
      <c r="Z105" s="87"/>
      <c r="AA105" s="94"/>
      <c r="AB105" s="94"/>
      <c r="AC105" s="94"/>
      <c r="AD105" s="94"/>
    </row>
    <row r="106" spans="1:30" s="19" customFormat="1" ht="33.75" customHeight="1">
      <c r="A106" s="43" t="s">
        <v>134</v>
      </c>
      <c r="B106" s="42" t="s">
        <v>154</v>
      </c>
      <c r="C106" s="48">
        <v>34</v>
      </c>
      <c r="D106" s="49">
        <v>39274</v>
      </c>
      <c r="E106" s="50" t="s">
        <v>97</v>
      </c>
      <c r="F106" s="50" t="s">
        <v>180</v>
      </c>
      <c r="G106" s="44">
        <v>16</v>
      </c>
      <c r="H106" s="44">
        <v>16</v>
      </c>
      <c r="I106" s="45">
        <v>203.52</v>
      </c>
      <c r="J106" s="44">
        <v>4</v>
      </c>
      <c r="K106" s="44">
        <v>2</v>
      </c>
      <c r="L106" s="44">
        <v>2</v>
      </c>
      <c r="M106" s="47">
        <v>169.3</v>
      </c>
      <c r="N106" s="45">
        <v>61.32</v>
      </c>
      <c r="O106" s="45">
        <v>107.98</v>
      </c>
      <c r="P106" s="45">
        <v>4740400</v>
      </c>
      <c r="Q106" s="47">
        <f t="shared" si="28"/>
        <v>3267073.123508432</v>
      </c>
      <c r="R106" s="45">
        <v>736663.44</v>
      </c>
      <c r="S106" s="45">
        <f t="shared" si="29"/>
        <v>736663.4364915681</v>
      </c>
      <c r="T106" s="45">
        <v>0</v>
      </c>
      <c r="U106" s="45">
        <v>0</v>
      </c>
      <c r="W106" s="88"/>
      <c r="X106" s="88"/>
      <c r="Y106" s="88"/>
      <c r="Z106" s="88"/>
      <c r="AA106" s="90"/>
      <c r="AB106" s="90"/>
      <c r="AC106" s="90"/>
      <c r="AD106" s="90"/>
    </row>
    <row r="107" spans="1:30" s="19" customFormat="1" ht="33.75" customHeight="1">
      <c r="A107" s="43" t="s">
        <v>135</v>
      </c>
      <c r="B107" s="42" t="s">
        <v>155</v>
      </c>
      <c r="C107" s="48" t="s">
        <v>82</v>
      </c>
      <c r="D107" s="49">
        <v>39294</v>
      </c>
      <c r="E107" s="50" t="s">
        <v>97</v>
      </c>
      <c r="F107" s="50" t="s">
        <v>180</v>
      </c>
      <c r="G107" s="44">
        <v>46</v>
      </c>
      <c r="H107" s="44">
        <v>46</v>
      </c>
      <c r="I107" s="45">
        <v>469.97</v>
      </c>
      <c r="J107" s="44">
        <v>19</v>
      </c>
      <c r="K107" s="44">
        <v>2</v>
      </c>
      <c r="L107" s="44">
        <v>17</v>
      </c>
      <c r="M107" s="47">
        <v>469.97</v>
      </c>
      <c r="N107" s="45">
        <v>40.25</v>
      </c>
      <c r="O107" s="45">
        <v>429.72</v>
      </c>
      <c r="P107" s="45">
        <v>13159160</v>
      </c>
      <c r="Q107" s="47">
        <f t="shared" si="28"/>
        <v>9069263.767603412</v>
      </c>
      <c r="R107" s="45">
        <v>2044948.12</v>
      </c>
      <c r="S107" s="45">
        <f t="shared" si="29"/>
        <v>2044948.1123965876</v>
      </c>
      <c r="T107" s="45">
        <v>0</v>
      </c>
      <c r="U107" s="45">
        <v>0</v>
      </c>
      <c r="W107" s="93"/>
      <c r="X107" s="93"/>
      <c r="Y107" s="88"/>
      <c r="Z107" s="88"/>
      <c r="AA107" s="90"/>
      <c r="AB107" s="90"/>
      <c r="AC107" s="90"/>
      <c r="AD107" s="90"/>
    </row>
    <row r="108" spans="1:30" s="23" customFormat="1" ht="33.75" customHeight="1">
      <c r="A108" s="43" t="s">
        <v>136</v>
      </c>
      <c r="B108" s="42" t="s">
        <v>149</v>
      </c>
      <c r="C108" s="48" t="s">
        <v>177</v>
      </c>
      <c r="D108" s="49">
        <v>40732</v>
      </c>
      <c r="E108" s="50" t="s">
        <v>97</v>
      </c>
      <c r="F108" s="50" t="s">
        <v>180</v>
      </c>
      <c r="G108" s="44">
        <v>47</v>
      </c>
      <c r="H108" s="44">
        <v>47</v>
      </c>
      <c r="I108" s="45">
        <v>556.02</v>
      </c>
      <c r="J108" s="44">
        <v>14</v>
      </c>
      <c r="K108" s="44">
        <v>9</v>
      </c>
      <c r="L108" s="44">
        <v>5</v>
      </c>
      <c r="M108" s="47">
        <v>495.36</v>
      </c>
      <c r="N108" s="45">
        <v>300.1</v>
      </c>
      <c r="O108" s="45">
        <v>195.26</v>
      </c>
      <c r="P108" s="45">
        <v>13870080</v>
      </c>
      <c r="Q108" s="47">
        <f t="shared" si="28"/>
        <v>9559228.248441447</v>
      </c>
      <c r="R108" s="45">
        <v>2155425.88</v>
      </c>
      <c r="S108" s="45">
        <f t="shared" si="29"/>
        <v>2155425.8715585535</v>
      </c>
      <c r="T108" s="45">
        <v>0</v>
      </c>
      <c r="U108" s="45">
        <v>0</v>
      </c>
      <c r="W108" s="87"/>
      <c r="X108" s="87"/>
      <c r="Y108" s="87"/>
      <c r="Z108" s="87"/>
      <c r="AA108" s="94"/>
      <c r="AB108" s="94"/>
      <c r="AC108" s="94"/>
      <c r="AD108" s="94"/>
    </row>
    <row r="109" spans="1:30" s="19" customFormat="1" ht="33.75" customHeight="1">
      <c r="A109" s="43" t="s">
        <v>137</v>
      </c>
      <c r="B109" s="42" t="s">
        <v>171</v>
      </c>
      <c r="C109" s="48" t="s">
        <v>179</v>
      </c>
      <c r="D109" s="49">
        <v>39294</v>
      </c>
      <c r="E109" s="50" t="s">
        <v>97</v>
      </c>
      <c r="F109" s="50" t="s">
        <v>180</v>
      </c>
      <c r="G109" s="44">
        <v>2</v>
      </c>
      <c r="H109" s="44">
        <v>2</v>
      </c>
      <c r="I109" s="45">
        <v>107.3</v>
      </c>
      <c r="J109" s="44">
        <v>2</v>
      </c>
      <c r="K109" s="44">
        <v>2</v>
      </c>
      <c r="L109" s="44">
        <v>0</v>
      </c>
      <c r="M109" s="47">
        <v>107.28</v>
      </c>
      <c r="N109" s="45">
        <v>107.28</v>
      </c>
      <c r="O109" s="45">
        <v>0</v>
      </c>
      <c r="P109" s="45">
        <v>3003840</v>
      </c>
      <c r="Q109" s="47">
        <f t="shared" si="28"/>
        <v>2070239.8386886271</v>
      </c>
      <c r="R109" s="45">
        <v>466800.08065568644</v>
      </c>
      <c r="S109" s="45">
        <f t="shared" si="29"/>
        <v>466800.08065568644</v>
      </c>
      <c r="T109" s="45">
        <v>0</v>
      </c>
      <c r="U109" s="45">
        <v>0</v>
      </c>
      <c r="W109" s="88"/>
      <c r="X109" s="88"/>
      <c r="Y109" s="88"/>
      <c r="Z109" s="88"/>
      <c r="AA109" s="90"/>
      <c r="AB109" s="90"/>
      <c r="AC109" s="90"/>
      <c r="AD109" s="90"/>
    </row>
    <row r="110" spans="1:30" s="19" customFormat="1" ht="33.75" customHeight="1">
      <c r="A110" s="43" t="s">
        <v>138</v>
      </c>
      <c r="B110" s="42" t="s">
        <v>172</v>
      </c>
      <c r="C110" s="48">
        <v>46</v>
      </c>
      <c r="D110" s="49">
        <v>39283</v>
      </c>
      <c r="E110" s="50" t="s">
        <v>97</v>
      </c>
      <c r="F110" s="50" t="s">
        <v>180</v>
      </c>
      <c r="G110" s="44">
        <v>7</v>
      </c>
      <c r="H110" s="44">
        <v>7</v>
      </c>
      <c r="I110" s="45">
        <v>152.78</v>
      </c>
      <c r="J110" s="44">
        <v>3</v>
      </c>
      <c r="K110" s="44">
        <v>3</v>
      </c>
      <c r="L110" s="44">
        <v>0</v>
      </c>
      <c r="M110" s="47">
        <v>152.78</v>
      </c>
      <c r="N110" s="45">
        <v>152.78</v>
      </c>
      <c r="O110" s="45">
        <v>0</v>
      </c>
      <c r="P110" s="45">
        <v>4277840</v>
      </c>
      <c r="Q110" s="47">
        <f t="shared" si="28"/>
        <v>2948277.801592547</v>
      </c>
      <c r="R110" s="45">
        <v>664781.0992037265</v>
      </c>
      <c r="S110" s="45">
        <f t="shared" si="29"/>
        <v>664781.0992037265</v>
      </c>
      <c r="T110" s="45">
        <v>0</v>
      </c>
      <c r="U110" s="45">
        <v>0</v>
      </c>
      <c r="W110" s="88"/>
      <c r="X110" s="88"/>
      <c r="Y110" s="88"/>
      <c r="Z110" s="88"/>
      <c r="AA110" s="90"/>
      <c r="AB110" s="90"/>
      <c r="AC110" s="90"/>
      <c r="AD110" s="90"/>
    </row>
    <row r="111" spans="1:30" s="23" customFormat="1" ht="33.75" customHeight="1">
      <c r="A111" s="43" t="s">
        <v>139</v>
      </c>
      <c r="B111" s="42" t="s">
        <v>160</v>
      </c>
      <c r="C111" s="48">
        <v>33</v>
      </c>
      <c r="D111" s="49">
        <v>39267</v>
      </c>
      <c r="E111" s="50" t="s">
        <v>97</v>
      </c>
      <c r="F111" s="50" t="s">
        <v>180</v>
      </c>
      <c r="G111" s="44">
        <v>31</v>
      </c>
      <c r="H111" s="44">
        <v>31</v>
      </c>
      <c r="I111" s="45">
        <v>412.92</v>
      </c>
      <c r="J111" s="44">
        <v>9</v>
      </c>
      <c r="K111" s="44">
        <v>4</v>
      </c>
      <c r="L111" s="44">
        <v>5</v>
      </c>
      <c r="M111" s="47">
        <v>385.03</v>
      </c>
      <c r="N111" s="45">
        <v>168.43</v>
      </c>
      <c r="O111" s="45">
        <v>216.6</v>
      </c>
      <c r="P111" s="45">
        <v>10780840</v>
      </c>
      <c r="Q111" s="47">
        <f t="shared" si="28"/>
        <v>7430130.919931787</v>
      </c>
      <c r="R111" s="45">
        <v>1675354.5400341065</v>
      </c>
      <c r="S111" s="45">
        <f t="shared" si="29"/>
        <v>1675354.5400341065</v>
      </c>
      <c r="T111" s="45">
        <v>0</v>
      </c>
      <c r="U111" s="45">
        <v>0</v>
      </c>
      <c r="W111" s="87"/>
      <c r="X111" s="87"/>
      <c r="Y111" s="87"/>
      <c r="Z111" s="87"/>
      <c r="AA111" s="94"/>
      <c r="AB111" s="94"/>
      <c r="AC111" s="94"/>
      <c r="AD111" s="94"/>
    </row>
    <row r="112" spans="1:30" s="19" customFormat="1" ht="33" customHeight="1">
      <c r="A112" s="116" t="s">
        <v>238</v>
      </c>
      <c r="B112" s="117"/>
      <c r="C112" s="43" t="s">
        <v>12</v>
      </c>
      <c r="D112" s="43" t="s">
        <v>12</v>
      </c>
      <c r="E112" s="43" t="s">
        <v>12</v>
      </c>
      <c r="F112" s="43" t="s">
        <v>12</v>
      </c>
      <c r="G112" s="46">
        <v>152</v>
      </c>
      <c r="H112" s="46">
        <v>152</v>
      </c>
      <c r="I112" s="47">
        <v>2042.1500000000003</v>
      </c>
      <c r="J112" s="46">
        <v>59</v>
      </c>
      <c r="K112" s="46">
        <v>39</v>
      </c>
      <c r="L112" s="46">
        <v>20</v>
      </c>
      <c r="M112" s="47">
        <f aca="true" t="shared" si="30" ref="M112:U112">M116+M117+M113+M114+M115</f>
        <v>1966.2000000000003</v>
      </c>
      <c r="N112" s="47">
        <f t="shared" si="30"/>
        <v>1292.4099999999999</v>
      </c>
      <c r="O112" s="47">
        <f t="shared" si="30"/>
        <v>673.79</v>
      </c>
      <c r="P112" s="47">
        <f t="shared" si="30"/>
        <v>55053600</v>
      </c>
      <c r="Q112" s="47">
        <f t="shared" si="30"/>
        <v>37942818.52</v>
      </c>
      <c r="R112" s="47">
        <f t="shared" si="30"/>
        <v>8555390.74</v>
      </c>
      <c r="S112" s="47">
        <f t="shared" si="30"/>
        <v>8555390.739999998</v>
      </c>
      <c r="T112" s="47">
        <f t="shared" si="30"/>
        <v>0</v>
      </c>
      <c r="U112" s="47">
        <f t="shared" si="30"/>
        <v>0</v>
      </c>
      <c r="W112" s="93">
        <v>55053600</v>
      </c>
      <c r="X112" s="88">
        <v>9949140.41</v>
      </c>
      <c r="Y112" s="88">
        <v>9949140.42</v>
      </c>
      <c r="Z112" s="88">
        <v>0</v>
      </c>
      <c r="AA112" s="100">
        <f>P112-W112</f>
        <v>0</v>
      </c>
      <c r="AB112" s="100">
        <f>R112-X112</f>
        <v>-1393749.67</v>
      </c>
      <c r="AC112" s="100">
        <f>S112-Y112</f>
        <v>-1393749.6800000016</v>
      </c>
      <c r="AD112" s="100">
        <f>U112-Z112</f>
        <v>0</v>
      </c>
    </row>
    <row r="113" spans="1:30" s="19" customFormat="1" ht="33.75" customHeight="1">
      <c r="A113" s="43" t="s">
        <v>272</v>
      </c>
      <c r="B113" s="42" t="s">
        <v>174</v>
      </c>
      <c r="C113" s="48">
        <v>76</v>
      </c>
      <c r="D113" s="49">
        <v>40876</v>
      </c>
      <c r="E113" s="50" t="s">
        <v>97</v>
      </c>
      <c r="F113" s="50" t="s">
        <v>180</v>
      </c>
      <c r="G113" s="44">
        <v>29</v>
      </c>
      <c r="H113" s="44">
        <v>29</v>
      </c>
      <c r="I113" s="45">
        <v>385.97</v>
      </c>
      <c r="J113" s="44">
        <v>13</v>
      </c>
      <c r="K113" s="44">
        <v>9</v>
      </c>
      <c r="L113" s="44">
        <v>4</v>
      </c>
      <c r="M113" s="47">
        <v>385.97</v>
      </c>
      <c r="N113" s="45">
        <v>253.32</v>
      </c>
      <c r="O113" s="45">
        <v>132.65</v>
      </c>
      <c r="P113" s="45">
        <v>10807160</v>
      </c>
      <c r="Q113" s="47">
        <v>7448270.6</v>
      </c>
      <c r="R113" s="45">
        <v>1679444.7</v>
      </c>
      <c r="S113" s="45">
        <f>P113-Q113-R113</f>
        <v>1679444.7000000004</v>
      </c>
      <c r="T113" s="45">
        <v>0</v>
      </c>
      <c r="U113" s="45">
        <v>0</v>
      </c>
      <c r="W113" s="88"/>
      <c r="X113" s="88"/>
      <c r="Y113" s="88"/>
      <c r="Z113" s="88"/>
      <c r="AA113" s="90"/>
      <c r="AB113" s="90"/>
      <c r="AC113" s="90"/>
      <c r="AD113" s="90"/>
    </row>
    <row r="114" spans="1:30" s="19" customFormat="1" ht="33.75" customHeight="1">
      <c r="A114" s="43" t="s">
        <v>273</v>
      </c>
      <c r="B114" s="42" t="s">
        <v>84</v>
      </c>
      <c r="C114" s="48">
        <v>37</v>
      </c>
      <c r="D114" s="49">
        <v>40736</v>
      </c>
      <c r="E114" s="50" t="s">
        <v>97</v>
      </c>
      <c r="F114" s="50" t="s">
        <v>180</v>
      </c>
      <c r="G114" s="44">
        <v>25</v>
      </c>
      <c r="H114" s="44">
        <v>25</v>
      </c>
      <c r="I114" s="45">
        <v>216.9</v>
      </c>
      <c r="J114" s="44">
        <v>7</v>
      </c>
      <c r="K114" s="44">
        <v>6</v>
      </c>
      <c r="L114" s="44">
        <v>1</v>
      </c>
      <c r="M114" s="47">
        <v>216.9</v>
      </c>
      <c r="N114" s="45">
        <v>189.28</v>
      </c>
      <c r="O114" s="45">
        <v>27.62</v>
      </c>
      <c r="P114" s="45">
        <v>6073200</v>
      </c>
      <c r="Q114" s="47">
        <v>4185635.92</v>
      </c>
      <c r="R114" s="45">
        <v>943782.04</v>
      </c>
      <c r="S114" s="45">
        <f>P114-Q114-R114</f>
        <v>943782.04</v>
      </c>
      <c r="T114" s="45">
        <v>0</v>
      </c>
      <c r="U114" s="45">
        <v>0</v>
      </c>
      <c r="W114" s="88"/>
      <c r="X114" s="88"/>
      <c r="Y114" s="88"/>
      <c r="Z114" s="88"/>
      <c r="AA114" s="90"/>
      <c r="AB114" s="90"/>
      <c r="AC114" s="90"/>
      <c r="AD114" s="90"/>
    </row>
    <row r="115" spans="1:30" s="19" customFormat="1" ht="33.75" customHeight="1">
      <c r="A115" s="43" t="s">
        <v>274</v>
      </c>
      <c r="B115" s="42" t="s">
        <v>75</v>
      </c>
      <c r="C115" s="48">
        <v>75</v>
      </c>
      <c r="D115" s="49">
        <v>40876</v>
      </c>
      <c r="E115" s="50" t="s">
        <v>97</v>
      </c>
      <c r="F115" s="50" t="s">
        <v>180</v>
      </c>
      <c r="G115" s="44">
        <v>17</v>
      </c>
      <c r="H115" s="44">
        <v>17</v>
      </c>
      <c r="I115" s="45">
        <v>219.4</v>
      </c>
      <c r="J115" s="44">
        <v>5</v>
      </c>
      <c r="K115" s="44">
        <v>0</v>
      </c>
      <c r="L115" s="44">
        <v>5</v>
      </c>
      <c r="M115" s="47">
        <v>143.45</v>
      </c>
      <c r="N115" s="45">
        <v>0</v>
      </c>
      <c r="O115" s="45">
        <v>143.45</v>
      </c>
      <c r="P115" s="45">
        <v>4016599.9999999995</v>
      </c>
      <c r="Q115" s="47">
        <v>2768231.78</v>
      </c>
      <c r="R115" s="45">
        <v>624184.11</v>
      </c>
      <c r="S115" s="45">
        <f>P115-Q115-R115</f>
        <v>624184.1099999998</v>
      </c>
      <c r="T115" s="45">
        <v>0</v>
      </c>
      <c r="U115" s="45">
        <v>0</v>
      </c>
      <c r="W115" s="88"/>
      <c r="X115" s="88"/>
      <c r="Y115" s="88"/>
      <c r="Z115" s="88"/>
      <c r="AA115" s="90"/>
      <c r="AB115" s="90"/>
      <c r="AC115" s="90"/>
      <c r="AD115" s="90"/>
    </row>
    <row r="116" spans="1:30" s="19" customFormat="1" ht="33.75" customHeight="1">
      <c r="A116" s="43" t="s">
        <v>275</v>
      </c>
      <c r="B116" s="42" t="s">
        <v>71</v>
      </c>
      <c r="C116" s="48">
        <v>19</v>
      </c>
      <c r="D116" s="49">
        <v>40641</v>
      </c>
      <c r="E116" s="50" t="s">
        <v>97</v>
      </c>
      <c r="F116" s="50" t="s">
        <v>180</v>
      </c>
      <c r="G116" s="44">
        <v>27</v>
      </c>
      <c r="H116" s="44">
        <v>27</v>
      </c>
      <c r="I116" s="45">
        <v>508.22</v>
      </c>
      <c r="J116" s="44">
        <v>13</v>
      </c>
      <c r="K116" s="44">
        <v>12</v>
      </c>
      <c r="L116" s="44">
        <v>1</v>
      </c>
      <c r="M116" s="47">
        <v>508.22</v>
      </c>
      <c r="N116" s="45">
        <v>445.62</v>
      </c>
      <c r="O116" s="45">
        <v>62.6</v>
      </c>
      <c r="P116" s="45">
        <v>14230160</v>
      </c>
      <c r="Q116" s="47">
        <v>9807394.58</v>
      </c>
      <c r="R116" s="45">
        <v>2211382.71</v>
      </c>
      <c r="S116" s="45">
        <f>P116-Q116-R116</f>
        <v>2211382.71</v>
      </c>
      <c r="T116" s="45">
        <v>0</v>
      </c>
      <c r="U116" s="45">
        <v>0</v>
      </c>
      <c r="W116" s="88"/>
      <c r="X116" s="88"/>
      <c r="Y116" s="88"/>
      <c r="Z116" s="88"/>
      <c r="AA116" s="90"/>
      <c r="AB116" s="90"/>
      <c r="AC116" s="90"/>
      <c r="AD116" s="90"/>
    </row>
    <row r="117" spans="1:30" s="19" customFormat="1" ht="33.75" customHeight="1">
      <c r="A117" s="43" t="s">
        <v>276</v>
      </c>
      <c r="B117" s="42" t="s">
        <v>72</v>
      </c>
      <c r="C117" s="48">
        <v>31</v>
      </c>
      <c r="D117" s="49">
        <v>40711</v>
      </c>
      <c r="E117" s="50" t="s">
        <v>97</v>
      </c>
      <c r="F117" s="50" t="s">
        <v>180</v>
      </c>
      <c r="G117" s="44">
        <v>54</v>
      </c>
      <c r="H117" s="44">
        <v>54</v>
      </c>
      <c r="I117" s="45">
        <v>711.66</v>
      </c>
      <c r="J117" s="44">
        <v>21</v>
      </c>
      <c r="K117" s="44">
        <v>12</v>
      </c>
      <c r="L117" s="44">
        <v>9</v>
      </c>
      <c r="M117" s="47">
        <v>711.66</v>
      </c>
      <c r="N117" s="45">
        <v>404.19</v>
      </c>
      <c r="O117" s="45">
        <v>307.47</v>
      </c>
      <c r="P117" s="45">
        <v>19926480</v>
      </c>
      <c r="Q117" s="47">
        <v>13733285.64</v>
      </c>
      <c r="R117" s="45">
        <v>3096597.18</v>
      </c>
      <c r="S117" s="45">
        <f>P117-Q117-R117</f>
        <v>3096597.1799999992</v>
      </c>
      <c r="T117" s="45">
        <v>0</v>
      </c>
      <c r="U117" s="45">
        <v>0</v>
      </c>
      <c r="W117" s="88"/>
      <c r="X117" s="88"/>
      <c r="Y117" s="88"/>
      <c r="Z117" s="88"/>
      <c r="AA117" s="90"/>
      <c r="AB117" s="90"/>
      <c r="AC117" s="90"/>
      <c r="AD117" s="90"/>
    </row>
    <row r="118" spans="1:30" s="112" customFormat="1" ht="33.75" customHeight="1">
      <c r="A118" s="124" t="s">
        <v>271</v>
      </c>
      <c r="B118" s="125"/>
      <c r="C118" s="48" t="s">
        <v>270</v>
      </c>
      <c r="D118" s="49" t="s">
        <v>270</v>
      </c>
      <c r="E118" s="50" t="s">
        <v>270</v>
      </c>
      <c r="F118" s="50" t="s">
        <v>270</v>
      </c>
      <c r="G118" s="44">
        <f aca="true" t="shared" si="31" ref="G118:L118">G119+G121</f>
        <v>68</v>
      </c>
      <c r="H118" s="44">
        <f t="shared" si="31"/>
        <v>68</v>
      </c>
      <c r="I118" s="45">
        <f t="shared" si="31"/>
        <v>1499.33</v>
      </c>
      <c r="J118" s="44">
        <f t="shared" si="31"/>
        <v>37</v>
      </c>
      <c r="K118" s="44">
        <f t="shared" si="31"/>
        <v>20</v>
      </c>
      <c r="L118" s="44">
        <f t="shared" si="31"/>
        <v>17</v>
      </c>
      <c r="M118" s="45">
        <f aca="true" t="shared" si="32" ref="M118:U118">M119+M121</f>
        <v>1472.5</v>
      </c>
      <c r="N118" s="45">
        <f t="shared" si="32"/>
        <v>839.23</v>
      </c>
      <c r="O118" s="45">
        <f t="shared" si="32"/>
        <v>633.27</v>
      </c>
      <c r="P118" s="45">
        <f t="shared" si="32"/>
        <v>41230000</v>
      </c>
      <c r="Q118" s="45">
        <f t="shared" si="32"/>
        <v>0</v>
      </c>
      <c r="R118" s="45">
        <f t="shared" si="32"/>
        <v>38249609.55</v>
      </c>
      <c r="S118" s="45">
        <f t="shared" si="32"/>
        <v>2980390.45</v>
      </c>
      <c r="T118" s="45">
        <f t="shared" si="32"/>
        <v>0</v>
      </c>
      <c r="U118" s="45">
        <f t="shared" si="32"/>
        <v>0</v>
      </c>
      <c r="W118" s="113"/>
      <c r="X118" s="113"/>
      <c r="Y118" s="113"/>
      <c r="Z118" s="113"/>
      <c r="AA118" s="114"/>
      <c r="AB118" s="114"/>
      <c r="AC118" s="114"/>
      <c r="AD118" s="114"/>
    </row>
    <row r="119" spans="1:30" s="112" customFormat="1" ht="47.25" customHeight="1">
      <c r="A119" s="116" t="s">
        <v>279</v>
      </c>
      <c r="B119" s="117"/>
      <c r="C119" s="48" t="s">
        <v>270</v>
      </c>
      <c r="D119" s="49" t="s">
        <v>270</v>
      </c>
      <c r="E119" s="50" t="s">
        <v>270</v>
      </c>
      <c r="F119" s="50" t="s">
        <v>270</v>
      </c>
      <c r="G119" s="44">
        <f>G120</f>
        <v>40</v>
      </c>
      <c r="H119" s="44">
        <f>H120</f>
        <v>40</v>
      </c>
      <c r="I119" s="45">
        <f>I120</f>
        <v>919.32</v>
      </c>
      <c r="J119" s="44">
        <f aca="true" t="shared" si="33" ref="J119:U119">J120</f>
        <v>26</v>
      </c>
      <c r="K119" s="44">
        <f t="shared" si="33"/>
        <v>16</v>
      </c>
      <c r="L119" s="44">
        <f t="shared" si="33"/>
        <v>10</v>
      </c>
      <c r="M119" s="45">
        <f t="shared" si="33"/>
        <v>919.32</v>
      </c>
      <c r="N119" s="45">
        <f t="shared" si="33"/>
        <v>605.12</v>
      </c>
      <c r="O119" s="45">
        <f t="shared" si="33"/>
        <v>314.2</v>
      </c>
      <c r="P119" s="45">
        <f t="shared" si="33"/>
        <v>25740960</v>
      </c>
      <c r="Q119" s="45">
        <f t="shared" si="33"/>
        <v>0</v>
      </c>
      <c r="R119" s="45">
        <f t="shared" si="33"/>
        <v>23880224.82</v>
      </c>
      <c r="S119" s="45">
        <f t="shared" si="33"/>
        <v>1860735.18</v>
      </c>
      <c r="T119" s="45">
        <f t="shared" si="33"/>
        <v>0</v>
      </c>
      <c r="U119" s="45">
        <f t="shared" si="33"/>
        <v>0</v>
      </c>
      <c r="W119" s="113">
        <v>25740960</v>
      </c>
      <c r="X119" s="113">
        <v>7442940.7</v>
      </c>
      <c r="Y119" s="113">
        <v>1860735.18</v>
      </c>
      <c r="Z119" s="113"/>
      <c r="AA119" s="115">
        <f>P119-W119</f>
        <v>0</v>
      </c>
      <c r="AB119" s="115">
        <f>R119-X119</f>
        <v>16437284.120000001</v>
      </c>
      <c r="AC119" s="115">
        <f>S119-Y119</f>
        <v>0</v>
      </c>
      <c r="AD119" s="115">
        <f>U119-Z119</f>
        <v>0</v>
      </c>
    </row>
    <row r="120" spans="1:30" s="19" customFormat="1" ht="33.75" customHeight="1">
      <c r="A120" s="43" t="s">
        <v>277</v>
      </c>
      <c r="B120" s="42" t="s">
        <v>264</v>
      </c>
      <c r="C120" s="48">
        <v>2</v>
      </c>
      <c r="D120" s="49">
        <v>40172</v>
      </c>
      <c r="E120" s="50" t="s">
        <v>97</v>
      </c>
      <c r="F120" s="50" t="s">
        <v>180</v>
      </c>
      <c r="G120" s="44">
        <v>40</v>
      </c>
      <c r="H120" s="44">
        <v>40</v>
      </c>
      <c r="I120" s="45">
        <v>919.32</v>
      </c>
      <c r="J120" s="44">
        <v>26</v>
      </c>
      <c r="K120" s="44">
        <v>16</v>
      </c>
      <c r="L120" s="44">
        <v>10</v>
      </c>
      <c r="M120" s="47">
        <v>919.32</v>
      </c>
      <c r="N120" s="45">
        <v>605.12</v>
      </c>
      <c r="O120" s="45">
        <v>314.2</v>
      </c>
      <c r="P120" s="45">
        <v>25740960</v>
      </c>
      <c r="Q120" s="45">
        <v>0</v>
      </c>
      <c r="R120" s="45">
        <f>P120-S120</f>
        <v>23880224.82</v>
      </c>
      <c r="S120" s="45">
        <v>1860735.18</v>
      </c>
      <c r="T120" s="45">
        <v>0</v>
      </c>
      <c r="U120" s="45">
        <v>0</v>
      </c>
      <c r="W120" s="88"/>
      <c r="X120" s="88"/>
      <c r="Y120" s="88"/>
      <c r="Z120" s="88"/>
      <c r="AA120" s="90"/>
      <c r="AB120" s="90"/>
      <c r="AC120" s="90"/>
      <c r="AD120" s="90"/>
    </row>
    <row r="121" spans="1:30" s="112" customFormat="1" ht="45.75" customHeight="1">
      <c r="A121" s="116" t="s">
        <v>142</v>
      </c>
      <c r="B121" s="117"/>
      <c r="C121" s="48" t="s">
        <v>270</v>
      </c>
      <c r="D121" s="49" t="s">
        <v>270</v>
      </c>
      <c r="E121" s="50" t="s">
        <v>270</v>
      </c>
      <c r="F121" s="50" t="s">
        <v>270</v>
      </c>
      <c r="G121" s="44">
        <f>G122</f>
        <v>28</v>
      </c>
      <c r="H121" s="44">
        <f>H122</f>
        <v>28</v>
      </c>
      <c r="I121" s="45">
        <f>I122</f>
        <v>580.01</v>
      </c>
      <c r="J121" s="44">
        <f aca="true" t="shared" si="34" ref="J121:O121">J122</f>
        <v>11</v>
      </c>
      <c r="K121" s="44">
        <f t="shared" si="34"/>
        <v>4</v>
      </c>
      <c r="L121" s="44">
        <f t="shared" si="34"/>
        <v>7</v>
      </c>
      <c r="M121" s="45">
        <f t="shared" si="34"/>
        <v>553.18</v>
      </c>
      <c r="N121" s="45">
        <f t="shared" si="34"/>
        <v>234.11</v>
      </c>
      <c r="O121" s="45">
        <f t="shared" si="34"/>
        <v>319.07</v>
      </c>
      <c r="P121" s="45">
        <f>P122</f>
        <v>15489039.999999998</v>
      </c>
      <c r="Q121" s="45">
        <v>0</v>
      </c>
      <c r="R121" s="45">
        <f>R122+R946</f>
        <v>14369384.729999999</v>
      </c>
      <c r="S121" s="45">
        <f>S122</f>
        <v>1119655.27</v>
      </c>
      <c r="T121" s="45">
        <f>T122+T94</f>
        <v>0</v>
      </c>
      <c r="U121" s="45">
        <f>U122+U94</f>
        <v>0</v>
      </c>
      <c r="W121" s="113">
        <v>28359240</v>
      </c>
      <c r="X121" s="113">
        <v>8200010.48</v>
      </c>
      <c r="Y121" s="113">
        <v>2050002.62</v>
      </c>
      <c r="Z121" s="113">
        <v>0</v>
      </c>
      <c r="AA121" s="115">
        <f>P121-W121</f>
        <v>-12870200.000000002</v>
      </c>
      <c r="AB121" s="115">
        <f>R121-X121</f>
        <v>6169374.249999998</v>
      </c>
      <c r="AC121" s="115">
        <f>S121-Y121</f>
        <v>-930347.3500000001</v>
      </c>
      <c r="AD121" s="115">
        <f>U121-Z121</f>
        <v>0</v>
      </c>
    </row>
    <row r="122" spans="1:30" s="19" customFormat="1" ht="33.75" customHeight="1">
      <c r="A122" s="43" t="s">
        <v>278</v>
      </c>
      <c r="B122" s="42" t="s">
        <v>230</v>
      </c>
      <c r="C122" s="48">
        <v>1</v>
      </c>
      <c r="D122" s="43" t="s">
        <v>13</v>
      </c>
      <c r="E122" s="50" t="s">
        <v>97</v>
      </c>
      <c r="F122" s="50" t="s">
        <v>180</v>
      </c>
      <c r="G122" s="44">
        <v>28</v>
      </c>
      <c r="H122" s="44">
        <v>28</v>
      </c>
      <c r="I122" s="45">
        <v>580.01</v>
      </c>
      <c r="J122" s="44">
        <v>11</v>
      </c>
      <c r="K122" s="44">
        <v>4</v>
      </c>
      <c r="L122" s="44">
        <v>7</v>
      </c>
      <c r="M122" s="47">
        <v>553.18</v>
      </c>
      <c r="N122" s="45">
        <v>234.11</v>
      </c>
      <c r="O122" s="45">
        <v>319.07</v>
      </c>
      <c r="P122" s="45">
        <v>15489039.999999998</v>
      </c>
      <c r="Q122" s="45">
        <v>0</v>
      </c>
      <c r="R122" s="45">
        <f>P122-S122</f>
        <v>14369384.729999999</v>
      </c>
      <c r="S122" s="45">
        <v>1119655.27</v>
      </c>
      <c r="T122" s="45">
        <v>0</v>
      </c>
      <c r="U122" s="45">
        <v>0</v>
      </c>
      <c r="W122" s="88"/>
      <c r="X122" s="88"/>
      <c r="Y122" s="88"/>
      <c r="Z122" s="88"/>
      <c r="AA122" s="90"/>
      <c r="AB122" s="90"/>
      <c r="AC122" s="90"/>
      <c r="AD122" s="90"/>
    </row>
    <row r="123" spans="1:30" s="19" customFormat="1" ht="33.75" customHeight="1">
      <c r="A123" s="122" t="s">
        <v>326</v>
      </c>
      <c r="B123" s="149"/>
      <c r="C123" s="68" t="s">
        <v>12</v>
      </c>
      <c r="D123" s="69" t="s">
        <v>12</v>
      </c>
      <c r="E123" s="70" t="s">
        <v>12</v>
      </c>
      <c r="F123" s="70" t="s">
        <v>12</v>
      </c>
      <c r="G123" s="71">
        <f aca="true" t="shared" si="35" ref="G123:U123">G124+G167</f>
        <v>610</v>
      </c>
      <c r="H123" s="71">
        <f t="shared" si="35"/>
        <v>610</v>
      </c>
      <c r="I123" s="72">
        <f t="shared" si="35"/>
        <v>12396.74</v>
      </c>
      <c r="J123" s="71">
        <f t="shared" si="35"/>
        <v>293</v>
      </c>
      <c r="K123" s="71">
        <f t="shared" si="35"/>
        <v>176</v>
      </c>
      <c r="L123" s="71">
        <f t="shared" si="35"/>
        <v>117</v>
      </c>
      <c r="M123" s="72">
        <f t="shared" si="35"/>
        <v>10998.94</v>
      </c>
      <c r="N123" s="72">
        <f t="shared" si="35"/>
        <v>6806.56</v>
      </c>
      <c r="O123" s="72">
        <f t="shared" si="35"/>
        <v>4192.38</v>
      </c>
      <c r="P123" s="72">
        <f t="shared" si="35"/>
        <v>307970320</v>
      </c>
      <c r="Q123" s="72">
        <f t="shared" si="35"/>
        <v>248607845.5192544</v>
      </c>
      <c r="R123" s="72">
        <f t="shared" si="35"/>
        <v>23302280.630834978</v>
      </c>
      <c r="S123" s="72">
        <f t="shared" si="35"/>
        <v>12873953.85</v>
      </c>
      <c r="T123" s="72">
        <f t="shared" si="35"/>
        <v>0</v>
      </c>
      <c r="U123" s="72">
        <f t="shared" si="35"/>
        <v>23186240</v>
      </c>
      <c r="W123" s="88">
        <v>294337680</v>
      </c>
      <c r="X123" s="88">
        <v>29218023.39</v>
      </c>
      <c r="Y123" s="88">
        <v>16511811.09</v>
      </c>
      <c r="Z123" s="88"/>
      <c r="AA123" s="106">
        <f>P123-W123</f>
        <v>13632640</v>
      </c>
      <c r="AB123" s="106">
        <f>R123-X123</f>
        <v>-5915742.7591650225</v>
      </c>
      <c r="AC123" s="106">
        <f>S123-Y123</f>
        <v>-3637857.24</v>
      </c>
      <c r="AD123" s="106">
        <f>U123-Z123</f>
        <v>23186240</v>
      </c>
    </row>
    <row r="124" spans="1:30" s="19" customFormat="1" ht="33.75" customHeight="1">
      <c r="A124" s="116" t="s">
        <v>325</v>
      </c>
      <c r="B124" s="117"/>
      <c r="C124" s="43" t="s">
        <v>12</v>
      </c>
      <c r="D124" s="43" t="s">
        <v>12</v>
      </c>
      <c r="E124" s="43" t="s">
        <v>12</v>
      </c>
      <c r="F124" s="43" t="s">
        <v>12</v>
      </c>
      <c r="G124" s="44">
        <f aca="true" t="shared" si="36" ref="G124:R124">G125+G130+G134+G140+G147+G149+G158</f>
        <v>569</v>
      </c>
      <c r="H124" s="44">
        <f t="shared" si="36"/>
        <v>569</v>
      </c>
      <c r="I124" s="45">
        <f t="shared" si="36"/>
        <v>10455.51</v>
      </c>
      <c r="J124" s="44">
        <f t="shared" si="36"/>
        <v>275</v>
      </c>
      <c r="K124" s="44">
        <f t="shared" si="36"/>
        <v>165</v>
      </c>
      <c r="L124" s="44">
        <f t="shared" si="36"/>
        <v>110</v>
      </c>
      <c r="M124" s="45">
        <f t="shared" si="36"/>
        <v>10128.060000000001</v>
      </c>
      <c r="N124" s="45">
        <f t="shared" si="36"/>
        <v>6427.68</v>
      </c>
      <c r="O124" s="45">
        <f t="shared" si="36"/>
        <v>3700.38</v>
      </c>
      <c r="P124" s="45">
        <f t="shared" si="36"/>
        <v>283585680</v>
      </c>
      <c r="Q124" s="45">
        <f t="shared" si="36"/>
        <v>248607845.5192544</v>
      </c>
      <c r="R124" s="45">
        <f t="shared" si="36"/>
        <v>22703080.630834978</v>
      </c>
      <c r="S124" s="45">
        <v>12274753.85</v>
      </c>
      <c r="T124" s="45">
        <f>T125+T130+T134+T140+T147+T149+T158</f>
        <v>0</v>
      </c>
      <c r="U124" s="45">
        <f>U125+U130+U134+U140+U147+U149+U158</f>
        <v>0</v>
      </c>
      <c r="W124" s="88">
        <f>100-((Q124*100)/(Q124+R124+S124))</f>
        <v>12.334132838027642</v>
      </c>
      <c r="X124" s="88"/>
      <c r="Y124" s="88"/>
      <c r="Z124" s="88"/>
      <c r="AA124" s="90"/>
      <c r="AB124" s="90"/>
      <c r="AC124" s="90"/>
      <c r="AD124" s="90"/>
    </row>
    <row r="125" spans="1:30" s="19" customFormat="1" ht="47.25" customHeight="1">
      <c r="A125" s="116" t="s">
        <v>239</v>
      </c>
      <c r="B125" s="117"/>
      <c r="C125" s="43" t="s">
        <v>12</v>
      </c>
      <c r="D125" s="43" t="s">
        <v>12</v>
      </c>
      <c r="E125" s="43" t="s">
        <v>12</v>
      </c>
      <c r="F125" s="43" t="s">
        <v>12</v>
      </c>
      <c r="G125" s="46">
        <v>73</v>
      </c>
      <c r="H125" s="46">
        <v>73</v>
      </c>
      <c r="I125" s="47">
        <f aca="true" t="shared" si="37" ref="I125:N125">I126+I127+I128+I129</f>
        <v>1088.3700000000001</v>
      </c>
      <c r="J125" s="46">
        <f t="shared" si="37"/>
        <v>39</v>
      </c>
      <c r="K125" s="46">
        <f t="shared" si="37"/>
        <v>19</v>
      </c>
      <c r="L125" s="46">
        <f t="shared" si="37"/>
        <v>20</v>
      </c>
      <c r="M125" s="47">
        <f t="shared" si="37"/>
        <v>1088.3700000000001</v>
      </c>
      <c r="N125" s="47">
        <f t="shared" si="37"/>
        <v>588.11</v>
      </c>
      <c r="O125" s="47">
        <f>O126+O127+O128+O129</f>
        <v>500.26</v>
      </c>
      <c r="P125" s="47">
        <f>P126+P127+P128+P129</f>
        <v>30474360</v>
      </c>
      <c r="Q125" s="47">
        <f>Q126+Q127+Q128+Q129</f>
        <v>26715611.956069663</v>
      </c>
      <c r="R125" s="47">
        <f>R126+R127+R128+R129</f>
        <v>3006998.4388263035</v>
      </c>
      <c r="S125" s="47">
        <f>S126+S127+S128+S129</f>
        <v>751749.6</v>
      </c>
      <c r="T125" s="47">
        <f>T126+T127+T128</f>
        <v>0</v>
      </c>
      <c r="U125" s="47">
        <f>U126+U127+U128</f>
        <v>0</v>
      </c>
      <c r="W125" s="88"/>
      <c r="X125" s="88"/>
      <c r="Y125" s="88"/>
      <c r="Z125" s="88"/>
      <c r="AA125" s="90"/>
      <c r="AB125" s="90"/>
      <c r="AC125" s="90"/>
      <c r="AD125" s="90"/>
    </row>
    <row r="126" spans="1:30" s="19" customFormat="1" ht="33.75" customHeight="1">
      <c r="A126" s="43" t="s">
        <v>291</v>
      </c>
      <c r="B126" s="42" t="s">
        <v>240</v>
      </c>
      <c r="C126" s="48">
        <v>60</v>
      </c>
      <c r="D126" s="49">
        <v>40890</v>
      </c>
      <c r="E126" s="50" t="s">
        <v>181</v>
      </c>
      <c r="F126" s="50" t="s">
        <v>182</v>
      </c>
      <c r="G126" s="44">
        <v>32</v>
      </c>
      <c r="H126" s="44">
        <v>32</v>
      </c>
      <c r="I126" s="45">
        <v>464.02</v>
      </c>
      <c r="J126" s="44">
        <v>19</v>
      </c>
      <c r="K126" s="44">
        <v>7</v>
      </c>
      <c r="L126" s="44">
        <v>12</v>
      </c>
      <c r="M126" s="47">
        <v>464.02</v>
      </c>
      <c r="N126" s="45">
        <v>189.17</v>
      </c>
      <c r="O126" s="45">
        <v>274.85</v>
      </c>
      <c r="P126" s="45">
        <v>12992560</v>
      </c>
      <c r="Q126" s="47">
        <f aca="true" t="shared" si="38" ref="Q126:Q166">P126*0.87665867162</f>
        <v>11390040.390543148</v>
      </c>
      <c r="R126" s="47">
        <f aca="true" t="shared" si="39" ref="R126:R133">(P126-Q126)*0.8</f>
        <v>1282015.6875654818</v>
      </c>
      <c r="S126" s="47">
        <v>320503.92</v>
      </c>
      <c r="T126" s="45">
        <v>0</v>
      </c>
      <c r="U126" s="45">
        <v>0</v>
      </c>
      <c r="W126" s="88"/>
      <c r="X126" s="88"/>
      <c r="Y126" s="88"/>
      <c r="Z126" s="88"/>
      <c r="AA126" s="90"/>
      <c r="AB126" s="90"/>
      <c r="AC126" s="90"/>
      <c r="AD126" s="90"/>
    </row>
    <row r="127" spans="1:30" s="19" customFormat="1" ht="33.75" customHeight="1">
      <c r="A127" s="43" t="s">
        <v>292</v>
      </c>
      <c r="B127" s="42" t="s">
        <v>241</v>
      </c>
      <c r="C127" s="48">
        <v>54</v>
      </c>
      <c r="D127" s="49">
        <v>40836</v>
      </c>
      <c r="E127" s="50" t="s">
        <v>181</v>
      </c>
      <c r="F127" s="50" t="s">
        <v>182</v>
      </c>
      <c r="G127" s="44">
        <v>13</v>
      </c>
      <c r="H127" s="44">
        <v>13</v>
      </c>
      <c r="I127" s="45">
        <v>177.34</v>
      </c>
      <c r="J127" s="44">
        <v>5</v>
      </c>
      <c r="K127" s="44">
        <v>3</v>
      </c>
      <c r="L127" s="44">
        <v>2</v>
      </c>
      <c r="M127" s="47">
        <v>177.34</v>
      </c>
      <c r="N127" s="45">
        <v>115.94</v>
      </c>
      <c r="O127" s="45">
        <v>61.4</v>
      </c>
      <c r="P127" s="45">
        <v>4965520</v>
      </c>
      <c r="Q127" s="47">
        <f t="shared" si="38"/>
        <v>4353066.167102543</v>
      </c>
      <c r="R127" s="47">
        <v>489963.07</v>
      </c>
      <c r="S127" s="47">
        <v>122490.76</v>
      </c>
      <c r="T127" s="45">
        <v>0</v>
      </c>
      <c r="U127" s="45">
        <v>0</v>
      </c>
      <c r="W127" s="88"/>
      <c r="X127" s="88"/>
      <c r="Y127" s="88"/>
      <c r="Z127" s="88"/>
      <c r="AA127" s="90"/>
      <c r="AB127" s="90"/>
      <c r="AC127" s="90"/>
      <c r="AD127" s="90"/>
    </row>
    <row r="128" spans="1:30" s="19" customFormat="1" ht="33.75" customHeight="1">
      <c r="A128" s="43" t="s">
        <v>293</v>
      </c>
      <c r="B128" s="42" t="s">
        <v>242</v>
      </c>
      <c r="C128" s="48">
        <v>59</v>
      </c>
      <c r="D128" s="49">
        <v>40890</v>
      </c>
      <c r="E128" s="50" t="s">
        <v>181</v>
      </c>
      <c r="F128" s="50" t="s">
        <v>182</v>
      </c>
      <c r="G128" s="44">
        <v>18</v>
      </c>
      <c r="H128" s="44">
        <v>18</v>
      </c>
      <c r="I128" s="45">
        <v>277.3</v>
      </c>
      <c r="J128" s="44">
        <v>10</v>
      </c>
      <c r="K128" s="44">
        <v>6</v>
      </c>
      <c r="L128" s="44">
        <v>4</v>
      </c>
      <c r="M128" s="47">
        <v>277.3</v>
      </c>
      <c r="N128" s="45">
        <v>179.7</v>
      </c>
      <c r="O128" s="45">
        <v>97.6</v>
      </c>
      <c r="P128" s="45">
        <v>7764400</v>
      </c>
      <c r="Q128" s="47">
        <f t="shared" si="38"/>
        <v>6806728.589926328</v>
      </c>
      <c r="R128" s="47">
        <f t="shared" si="39"/>
        <v>766137.128058938</v>
      </c>
      <c r="S128" s="47">
        <v>191534.28</v>
      </c>
      <c r="T128" s="45">
        <v>0</v>
      </c>
      <c r="U128" s="45">
        <v>0</v>
      </c>
      <c r="W128" s="88"/>
      <c r="X128" s="88"/>
      <c r="Y128" s="88"/>
      <c r="Z128" s="88"/>
      <c r="AA128" s="90"/>
      <c r="AB128" s="90"/>
      <c r="AC128" s="90"/>
      <c r="AD128" s="90"/>
    </row>
    <row r="129" spans="1:30" s="19" customFormat="1" ht="33.75" customHeight="1">
      <c r="A129" s="48" t="s">
        <v>294</v>
      </c>
      <c r="B129" s="62" t="s">
        <v>265</v>
      </c>
      <c r="C129" s="48">
        <v>57</v>
      </c>
      <c r="D129" s="49">
        <v>40890</v>
      </c>
      <c r="E129" s="50" t="s">
        <v>181</v>
      </c>
      <c r="F129" s="50" t="s">
        <v>182</v>
      </c>
      <c r="G129" s="44">
        <v>10</v>
      </c>
      <c r="H129" s="44">
        <v>10</v>
      </c>
      <c r="I129" s="45">
        <v>169.71</v>
      </c>
      <c r="J129" s="44">
        <v>5</v>
      </c>
      <c r="K129" s="44">
        <v>3</v>
      </c>
      <c r="L129" s="44">
        <v>2</v>
      </c>
      <c r="M129" s="47">
        <v>169.71</v>
      </c>
      <c r="N129" s="45">
        <v>103.3</v>
      </c>
      <c r="O129" s="45">
        <v>66.41</v>
      </c>
      <c r="P129" s="45">
        <v>4751880</v>
      </c>
      <c r="Q129" s="47">
        <f t="shared" si="38"/>
        <v>4165776.8084976454</v>
      </c>
      <c r="R129" s="47">
        <f t="shared" si="39"/>
        <v>468882.5532018837</v>
      </c>
      <c r="S129" s="47">
        <v>117220.64</v>
      </c>
      <c r="T129" s="45">
        <v>0</v>
      </c>
      <c r="U129" s="45">
        <v>0</v>
      </c>
      <c r="W129" s="88"/>
      <c r="X129" s="88"/>
      <c r="Y129" s="88"/>
      <c r="Z129" s="88"/>
      <c r="AA129" s="90"/>
      <c r="AB129" s="90"/>
      <c r="AC129" s="90"/>
      <c r="AD129" s="90"/>
    </row>
    <row r="130" spans="1:30" s="19" customFormat="1" ht="46.5" customHeight="1">
      <c r="A130" s="116" t="s">
        <v>211</v>
      </c>
      <c r="B130" s="117"/>
      <c r="C130" s="43" t="s">
        <v>12</v>
      </c>
      <c r="D130" s="43" t="s">
        <v>12</v>
      </c>
      <c r="E130" s="43" t="s">
        <v>12</v>
      </c>
      <c r="F130" s="43" t="s">
        <v>12</v>
      </c>
      <c r="G130" s="46">
        <f>G131+G132+G133</f>
        <v>46</v>
      </c>
      <c r="H130" s="46">
        <f aca="true" t="shared" si="40" ref="H130:U130">H131+H132+H133</f>
        <v>46</v>
      </c>
      <c r="I130" s="47">
        <f t="shared" si="40"/>
        <v>876.05</v>
      </c>
      <c r="J130" s="46">
        <f t="shared" si="40"/>
        <v>27</v>
      </c>
      <c r="K130" s="46">
        <f t="shared" si="40"/>
        <v>2</v>
      </c>
      <c r="L130" s="46">
        <f t="shared" si="40"/>
        <v>25</v>
      </c>
      <c r="M130" s="47">
        <f t="shared" si="40"/>
        <v>843.4</v>
      </c>
      <c r="N130" s="47">
        <f t="shared" si="40"/>
        <v>59.36</v>
      </c>
      <c r="O130" s="47">
        <f t="shared" si="40"/>
        <v>784.04</v>
      </c>
      <c r="P130" s="47">
        <f t="shared" si="40"/>
        <v>23615200</v>
      </c>
      <c r="Q130" s="47">
        <f t="shared" si="38"/>
        <v>20702469.862040624</v>
      </c>
      <c r="R130" s="47">
        <f t="shared" si="39"/>
        <v>2330184.1103675007</v>
      </c>
      <c r="S130" s="47">
        <f>P130-Q130-R130</f>
        <v>582546.0275918753</v>
      </c>
      <c r="T130" s="47">
        <f t="shared" si="40"/>
        <v>0</v>
      </c>
      <c r="U130" s="47">
        <f t="shared" si="40"/>
        <v>0</v>
      </c>
      <c r="W130" s="88"/>
      <c r="X130" s="88"/>
      <c r="Y130" s="88"/>
      <c r="Z130" s="88"/>
      <c r="AA130" s="90"/>
      <c r="AB130" s="90"/>
      <c r="AC130" s="90"/>
      <c r="AD130" s="90"/>
    </row>
    <row r="131" spans="1:30" s="19" customFormat="1" ht="34.5" customHeight="1">
      <c r="A131" s="43" t="s">
        <v>295</v>
      </c>
      <c r="B131" s="42" t="s">
        <v>246</v>
      </c>
      <c r="C131" s="48">
        <v>12</v>
      </c>
      <c r="D131" s="49">
        <v>40638</v>
      </c>
      <c r="E131" s="50" t="s">
        <v>181</v>
      </c>
      <c r="F131" s="50" t="s">
        <v>182</v>
      </c>
      <c r="G131" s="44">
        <v>23</v>
      </c>
      <c r="H131" s="44">
        <v>23</v>
      </c>
      <c r="I131" s="45">
        <v>469.09</v>
      </c>
      <c r="J131" s="44">
        <v>12</v>
      </c>
      <c r="K131" s="44">
        <v>0</v>
      </c>
      <c r="L131" s="44">
        <v>12</v>
      </c>
      <c r="M131" s="47">
        <v>469.09</v>
      </c>
      <c r="N131" s="45">
        <v>0</v>
      </c>
      <c r="O131" s="45">
        <v>469.09</v>
      </c>
      <c r="P131" s="45">
        <v>13134520</v>
      </c>
      <c r="Q131" s="47">
        <f t="shared" si="38"/>
        <v>11514490.855566323</v>
      </c>
      <c r="R131" s="47">
        <v>1296023.31</v>
      </c>
      <c r="S131" s="47">
        <f>P131-Q131-R131</f>
        <v>324005.83443367714</v>
      </c>
      <c r="T131" s="45">
        <v>0</v>
      </c>
      <c r="U131" s="45">
        <v>0</v>
      </c>
      <c r="W131" s="88"/>
      <c r="X131" s="88"/>
      <c r="Y131" s="88"/>
      <c r="Z131" s="88"/>
      <c r="AA131" s="90"/>
      <c r="AB131" s="90"/>
      <c r="AC131" s="90"/>
      <c r="AD131" s="90"/>
    </row>
    <row r="132" spans="1:30" s="19" customFormat="1" ht="34.5" customHeight="1">
      <c r="A132" s="43" t="s">
        <v>296</v>
      </c>
      <c r="B132" s="42" t="s">
        <v>247</v>
      </c>
      <c r="C132" s="48">
        <v>6</v>
      </c>
      <c r="D132" s="49">
        <v>40638</v>
      </c>
      <c r="E132" s="50" t="s">
        <v>181</v>
      </c>
      <c r="F132" s="50" t="s">
        <v>182</v>
      </c>
      <c r="G132" s="44">
        <v>8</v>
      </c>
      <c r="H132" s="44">
        <v>8</v>
      </c>
      <c r="I132" s="45">
        <v>172.59</v>
      </c>
      <c r="J132" s="44">
        <v>5</v>
      </c>
      <c r="K132" s="44">
        <v>1</v>
      </c>
      <c r="L132" s="44">
        <v>4</v>
      </c>
      <c r="M132" s="47">
        <v>172.59</v>
      </c>
      <c r="N132" s="45">
        <v>43.36</v>
      </c>
      <c r="O132" s="45">
        <v>129.23</v>
      </c>
      <c r="P132" s="45">
        <v>4832520</v>
      </c>
      <c r="Q132" s="47">
        <f t="shared" si="38"/>
        <v>4236470.563777083</v>
      </c>
      <c r="R132" s="47">
        <f t="shared" si="39"/>
        <v>476839.54897833394</v>
      </c>
      <c r="S132" s="47">
        <f>P132-Q132-R132</f>
        <v>119209.88724458346</v>
      </c>
      <c r="T132" s="45">
        <v>0</v>
      </c>
      <c r="U132" s="45">
        <v>0</v>
      </c>
      <c r="W132" s="88"/>
      <c r="X132" s="88"/>
      <c r="Y132" s="88"/>
      <c r="Z132" s="88"/>
      <c r="AA132" s="90"/>
      <c r="AB132" s="90"/>
      <c r="AC132" s="90"/>
      <c r="AD132" s="90"/>
    </row>
    <row r="133" spans="1:30" s="23" customFormat="1" ht="34.5" customHeight="1">
      <c r="A133" s="43" t="s">
        <v>297</v>
      </c>
      <c r="B133" s="42" t="s">
        <v>248</v>
      </c>
      <c r="C133" s="48">
        <v>14</v>
      </c>
      <c r="D133" s="49">
        <v>40638</v>
      </c>
      <c r="E133" s="50" t="s">
        <v>181</v>
      </c>
      <c r="F133" s="50" t="s">
        <v>182</v>
      </c>
      <c r="G133" s="44">
        <v>15</v>
      </c>
      <c r="H133" s="44">
        <v>15</v>
      </c>
      <c r="I133" s="45">
        <v>234.37</v>
      </c>
      <c r="J133" s="44">
        <v>10</v>
      </c>
      <c r="K133" s="44">
        <v>1</v>
      </c>
      <c r="L133" s="44">
        <v>9</v>
      </c>
      <c r="M133" s="47">
        <v>201.72</v>
      </c>
      <c r="N133" s="45">
        <v>16</v>
      </c>
      <c r="O133" s="45">
        <v>185.72</v>
      </c>
      <c r="P133" s="45">
        <v>5648160</v>
      </c>
      <c r="Q133" s="47">
        <f t="shared" si="38"/>
        <v>4951508.44269722</v>
      </c>
      <c r="R133" s="47">
        <f t="shared" si="39"/>
        <v>557321.2458422243</v>
      </c>
      <c r="S133" s="47">
        <f>P133-Q133-R133</f>
        <v>139330.3114605561</v>
      </c>
      <c r="T133" s="45">
        <v>0</v>
      </c>
      <c r="U133" s="45">
        <v>0</v>
      </c>
      <c r="W133" s="87"/>
      <c r="X133" s="87"/>
      <c r="Y133" s="87"/>
      <c r="Z133" s="87"/>
      <c r="AA133" s="94"/>
      <c r="AB133" s="94"/>
      <c r="AC133" s="94"/>
      <c r="AD133" s="94"/>
    </row>
    <row r="134" spans="1:30" s="19" customFormat="1" ht="46.5" customHeight="1">
      <c r="A134" s="116" t="s">
        <v>327</v>
      </c>
      <c r="B134" s="117"/>
      <c r="C134" s="43" t="s">
        <v>12</v>
      </c>
      <c r="D134" s="43" t="s">
        <v>12</v>
      </c>
      <c r="E134" s="43" t="s">
        <v>12</v>
      </c>
      <c r="F134" s="43" t="s">
        <v>12</v>
      </c>
      <c r="G134" s="44">
        <f>G135+G136+G137+G138+G139</f>
        <v>66</v>
      </c>
      <c r="H134" s="44">
        <f aca="true" t="shared" si="41" ref="H134:U134">H135+H136+H137+H138+H139</f>
        <v>66</v>
      </c>
      <c r="I134" s="45">
        <f t="shared" si="41"/>
        <v>1724.3700000000001</v>
      </c>
      <c r="J134" s="44">
        <f t="shared" si="41"/>
        <v>40</v>
      </c>
      <c r="K134" s="44">
        <f t="shared" si="41"/>
        <v>37</v>
      </c>
      <c r="L134" s="44">
        <f t="shared" si="41"/>
        <v>3</v>
      </c>
      <c r="M134" s="45">
        <f>M135+M136+M137+M138+M139</f>
        <v>1718.3100000000002</v>
      </c>
      <c r="N134" s="45">
        <f t="shared" si="41"/>
        <v>1594.76</v>
      </c>
      <c r="O134" s="45">
        <f t="shared" si="41"/>
        <v>123.55</v>
      </c>
      <c r="P134" s="45">
        <f t="shared" si="41"/>
        <v>48112680</v>
      </c>
      <c r="Q134" s="45">
        <f t="shared" si="41"/>
        <v>42178398.13687815</v>
      </c>
      <c r="R134" s="45">
        <f t="shared" si="41"/>
        <v>4747425.48842203</v>
      </c>
      <c r="S134" s="45">
        <f t="shared" si="41"/>
        <v>1186856.3746998282</v>
      </c>
      <c r="T134" s="45">
        <f t="shared" si="41"/>
        <v>0</v>
      </c>
      <c r="U134" s="45">
        <f t="shared" si="41"/>
        <v>0</v>
      </c>
      <c r="W134" s="88"/>
      <c r="X134" s="88"/>
      <c r="Y134" s="88"/>
      <c r="Z134" s="88"/>
      <c r="AA134" s="90"/>
      <c r="AB134" s="90"/>
      <c r="AC134" s="90"/>
      <c r="AD134" s="90"/>
    </row>
    <row r="135" spans="1:30" s="19" customFormat="1" ht="34.5" customHeight="1">
      <c r="A135" s="43" t="s">
        <v>286</v>
      </c>
      <c r="B135" s="42" t="s">
        <v>243</v>
      </c>
      <c r="C135" s="48">
        <v>38</v>
      </c>
      <c r="D135" s="49">
        <v>40890</v>
      </c>
      <c r="E135" s="50" t="s">
        <v>181</v>
      </c>
      <c r="F135" s="50" t="s">
        <v>182</v>
      </c>
      <c r="G135" s="44">
        <v>14</v>
      </c>
      <c r="H135" s="44">
        <v>14</v>
      </c>
      <c r="I135" s="45">
        <v>275</v>
      </c>
      <c r="J135" s="44">
        <v>8</v>
      </c>
      <c r="K135" s="44">
        <v>7</v>
      </c>
      <c r="L135" s="44">
        <v>1</v>
      </c>
      <c r="M135" s="47">
        <v>274.94</v>
      </c>
      <c r="N135" s="45">
        <v>248.64</v>
      </c>
      <c r="O135" s="45">
        <v>26.3</v>
      </c>
      <c r="P135" s="45">
        <v>7698320</v>
      </c>
      <c r="Q135" s="47">
        <v>6748798.984905679</v>
      </c>
      <c r="R135" s="47">
        <v>759616.81</v>
      </c>
      <c r="S135" s="47">
        <f aca="true" t="shared" si="42" ref="S135:S146">P135-Q135-R135</f>
        <v>189904.20509432117</v>
      </c>
      <c r="T135" s="45">
        <v>0</v>
      </c>
      <c r="U135" s="45">
        <v>0</v>
      </c>
      <c r="W135" s="88"/>
      <c r="X135" s="88"/>
      <c r="Y135" s="88"/>
      <c r="Z135" s="88"/>
      <c r="AA135" s="90"/>
      <c r="AB135" s="90"/>
      <c r="AC135" s="90"/>
      <c r="AD135" s="90"/>
    </row>
    <row r="136" spans="1:30" s="19" customFormat="1" ht="34.5" customHeight="1">
      <c r="A136" s="43" t="s">
        <v>287</v>
      </c>
      <c r="B136" s="42" t="s">
        <v>244</v>
      </c>
      <c r="C136" s="48">
        <v>39</v>
      </c>
      <c r="D136" s="49">
        <v>40892</v>
      </c>
      <c r="E136" s="50" t="s">
        <v>181</v>
      </c>
      <c r="F136" s="50" t="s">
        <v>182</v>
      </c>
      <c r="G136" s="44">
        <v>13</v>
      </c>
      <c r="H136" s="44">
        <v>13</v>
      </c>
      <c r="I136" s="45">
        <v>359.6</v>
      </c>
      <c r="J136" s="44">
        <v>8</v>
      </c>
      <c r="K136" s="44">
        <v>8</v>
      </c>
      <c r="L136" s="44">
        <v>0</v>
      </c>
      <c r="M136" s="47">
        <v>353.6</v>
      </c>
      <c r="N136" s="45">
        <v>353.6</v>
      </c>
      <c r="O136" s="45">
        <v>0</v>
      </c>
      <c r="P136" s="45">
        <v>9900800</v>
      </c>
      <c r="Q136" s="47">
        <f t="shared" si="38"/>
        <v>8679622.175975297</v>
      </c>
      <c r="R136" s="47">
        <f aca="true" t="shared" si="43" ref="R136:R146">(P136-Q136)*0.8</f>
        <v>976942.2592197628</v>
      </c>
      <c r="S136" s="47">
        <f t="shared" si="42"/>
        <v>244235.5648049406</v>
      </c>
      <c r="T136" s="45">
        <v>0</v>
      </c>
      <c r="U136" s="45">
        <v>0</v>
      </c>
      <c r="W136" s="88"/>
      <c r="X136" s="88"/>
      <c r="Y136" s="88"/>
      <c r="Z136" s="88"/>
      <c r="AA136" s="90"/>
      <c r="AB136" s="90"/>
      <c r="AC136" s="90"/>
      <c r="AD136" s="90"/>
    </row>
    <row r="137" spans="1:30" s="19" customFormat="1" ht="34.5" customHeight="1">
      <c r="A137" s="43" t="s">
        <v>288</v>
      </c>
      <c r="B137" s="42" t="s">
        <v>245</v>
      </c>
      <c r="C137" s="48">
        <v>42</v>
      </c>
      <c r="D137" s="49">
        <v>40901</v>
      </c>
      <c r="E137" s="50" t="s">
        <v>181</v>
      </c>
      <c r="F137" s="50" t="s">
        <v>182</v>
      </c>
      <c r="G137" s="44">
        <v>16</v>
      </c>
      <c r="H137" s="44">
        <v>16</v>
      </c>
      <c r="I137" s="45">
        <v>394.18</v>
      </c>
      <c r="J137" s="44">
        <v>8</v>
      </c>
      <c r="K137" s="44">
        <v>6</v>
      </c>
      <c r="L137" s="44">
        <v>2</v>
      </c>
      <c r="M137" s="47">
        <v>394.18</v>
      </c>
      <c r="N137" s="45">
        <v>296.93</v>
      </c>
      <c r="O137" s="45">
        <v>97.25</v>
      </c>
      <c r="P137" s="45">
        <v>11037040</v>
      </c>
      <c r="Q137" s="47">
        <f t="shared" si="38"/>
        <v>9675716.825016804</v>
      </c>
      <c r="R137" s="47">
        <f t="shared" si="43"/>
        <v>1089058.5399865569</v>
      </c>
      <c r="S137" s="47">
        <f t="shared" si="42"/>
        <v>272264.6349966391</v>
      </c>
      <c r="T137" s="45">
        <v>0</v>
      </c>
      <c r="U137" s="45">
        <v>0</v>
      </c>
      <c r="W137" s="88"/>
      <c r="X137" s="88"/>
      <c r="Y137" s="88"/>
      <c r="Z137" s="88"/>
      <c r="AA137" s="90"/>
      <c r="AB137" s="90"/>
      <c r="AC137" s="90"/>
      <c r="AD137" s="90"/>
    </row>
    <row r="138" spans="1:30" s="19" customFormat="1" ht="34.5" customHeight="1">
      <c r="A138" s="43" t="s">
        <v>289</v>
      </c>
      <c r="B138" s="42" t="s">
        <v>258</v>
      </c>
      <c r="C138" s="48">
        <v>41</v>
      </c>
      <c r="D138" s="49">
        <v>40901</v>
      </c>
      <c r="E138" s="50" t="s">
        <v>181</v>
      </c>
      <c r="F138" s="50" t="s">
        <v>182</v>
      </c>
      <c r="G138" s="44">
        <v>12</v>
      </c>
      <c r="H138" s="44">
        <v>12</v>
      </c>
      <c r="I138" s="45">
        <v>426.1</v>
      </c>
      <c r="J138" s="44">
        <v>8</v>
      </c>
      <c r="K138" s="44">
        <v>8</v>
      </c>
      <c r="L138" s="44">
        <v>0</v>
      </c>
      <c r="M138" s="47">
        <v>426.1</v>
      </c>
      <c r="N138" s="45">
        <v>426.1</v>
      </c>
      <c r="O138" s="45">
        <v>0</v>
      </c>
      <c r="P138" s="45">
        <v>11930800</v>
      </c>
      <c r="Q138" s="47">
        <f t="shared" si="38"/>
        <v>10459239.279363897</v>
      </c>
      <c r="R138" s="47">
        <f t="shared" si="43"/>
        <v>1177248.5765088827</v>
      </c>
      <c r="S138" s="47">
        <f t="shared" si="42"/>
        <v>294312.1441272206</v>
      </c>
      <c r="T138" s="45">
        <v>0</v>
      </c>
      <c r="U138" s="45">
        <v>0</v>
      </c>
      <c r="W138" s="88"/>
      <c r="X138" s="88"/>
      <c r="Y138" s="88"/>
      <c r="Z138" s="88"/>
      <c r="AA138" s="90"/>
      <c r="AB138" s="90"/>
      <c r="AC138" s="90"/>
      <c r="AD138" s="90"/>
    </row>
    <row r="139" spans="1:30" s="19" customFormat="1" ht="34.5" customHeight="1">
      <c r="A139" s="48" t="s">
        <v>290</v>
      </c>
      <c r="B139" s="42" t="s">
        <v>259</v>
      </c>
      <c r="C139" s="48">
        <v>40</v>
      </c>
      <c r="D139" s="49">
        <v>40897</v>
      </c>
      <c r="E139" s="50" t="s">
        <v>181</v>
      </c>
      <c r="F139" s="50" t="s">
        <v>182</v>
      </c>
      <c r="G139" s="44">
        <v>11</v>
      </c>
      <c r="H139" s="44">
        <v>11</v>
      </c>
      <c r="I139" s="45">
        <v>269.49</v>
      </c>
      <c r="J139" s="44">
        <v>8</v>
      </c>
      <c r="K139" s="44">
        <v>8</v>
      </c>
      <c r="L139" s="44">
        <v>0</v>
      </c>
      <c r="M139" s="47">
        <v>269.49</v>
      </c>
      <c r="N139" s="45">
        <v>269.49</v>
      </c>
      <c r="O139" s="45">
        <v>0</v>
      </c>
      <c r="P139" s="45">
        <v>7545720</v>
      </c>
      <c r="Q139" s="47">
        <f t="shared" si="38"/>
        <v>6615020.871616466</v>
      </c>
      <c r="R139" s="47">
        <f t="shared" si="43"/>
        <v>744559.3027068273</v>
      </c>
      <c r="S139" s="47">
        <f t="shared" si="42"/>
        <v>186139.82567670674</v>
      </c>
      <c r="T139" s="45">
        <v>0</v>
      </c>
      <c r="U139" s="45">
        <v>0</v>
      </c>
      <c r="W139" s="88"/>
      <c r="X139" s="88"/>
      <c r="Y139" s="88"/>
      <c r="Z139" s="88"/>
      <c r="AA139" s="90"/>
      <c r="AB139" s="90"/>
      <c r="AC139" s="90"/>
      <c r="AD139" s="90"/>
    </row>
    <row r="140" spans="1:30" s="19" customFormat="1" ht="46.5" customHeight="1">
      <c r="A140" s="116" t="s">
        <v>145</v>
      </c>
      <c r="B140" s="117"/>
      <c r="C140" s="43" t="s">
        <v>12</v>
      </c>
      <c r="D140" s="43" t="s">
        <v>12</v>
      </c>
      <c r="E140" s="43" t="s">
        <v>12</v>
      </c>
      <c r="F140" s="43" t="s">
        <v>12</v>
      </c>
      <c r="G140" s="46">
        <f aca="true" t="shared" si="44" ref="G140:U140">G141+G142+G143+G145+G146+G144</f>
        <v>39</v>
      </c>
      <c r="H140" s="46">
        <f t="shared" si="44"/>
        <v>39</v>
      </c>
      <c r="I140" s="47">
        <f t="shared" si="44"/>
        <v>1188.5800000000002</v>
      </c>
      <c r="J140" s="46">
        <f t="shared" si="44"/>
        <v>26</v>
      </c>
      <c r="K140" s="46">
        <f t="shared" si="44"/>
        <v>19</v>
      </c>
      <c r="L140" s="46">
        <f t="shared" si="44"/>
        <v>7</v>
      </c>
      <c r="M140" s="47">
        <f t="shared" si="44"/>
        <v>1020.1800000000001</v>
      </c>
      <c r="N140" s="47">
        <f t="shared" si="44"/>
        <v>704.39</v>
      </c>
      <c r="O140" s="47">
        <f t="shared" si="44"/>
        <v>315.78999999999996</v>
      </c>
      <c r="P140" s="47">
        <f t="shared" si="44"/>
        <v>28565040</v>
      </c>
      <c r="Q140" s="47">
        <f t="shared" si="44"/>
        <v>25041790.021172166</v>
      </c>
      <c r="R140" s="47">
        <f t="shared" si="44"/>
        <v>2818599.979806671</v>
      </c>
      <c r="S140" s="47">
        <f t="shared" si="44"/>
        <v>704649.9990211647</v>
      </c>
      <c r="T140" s="47">
        <f t="shared" si="44"/>
        <v>0</v>
      </c>
      <c r="U140" s="47">
        <f t="shared" si="44"/>
        <v>0</v>
      </c>
      <c r="W140" s="88"/>
      <c r="X140" s="93"/>
      <c r="Y140" s="88"/>
      <c r="Z140" s="88"/>
      <c r="AA140" s="90"/>
      <c r="AB140" s="90"/>
      <c r="AC140" s="90"/>
      <c r="AD140" s="90"/>
    </row>
    <row r="141" spans="1:30" s="19" customFormat="1" ht="34.5" customHeight="1">
      <c r="A141" s="43" t="s">
        <v>281</v>
      </c>
      <c r="B141" s="42" t="s">
        <v>249</v>
      </c>
      <c r="C141" s="48">
        <v>19</v>
      </c>
      <c r="D141" s="49">
        <v>39377</v>
      </c>
      <c r="E141" s="50" t="s">
        <v>181</v>
      </c>
      <c r="F141" s="50" t="s">
        <v>182</v>
      </c>
      <c r="G141" s="44">
        <v>13</v>
      </c>
      <c r="H141" s="44">
        <v>13</v>
      </c>
      <c r="I141" s="45">
        <v>325.44</v>
      </c>
      <c r="J141" s="44">
        <v>7</v>
      </c>
      <c r="K141" s="44">
        <v>3</v>
      </c>
      <c r="L141" s="44">
        <v>4</v>
      </c>
      <c r="M141" s="47">
        <v>275.84</v>
      </c>
      <c r="N141" s="45">
        <v>115.75</v>
      </c>
      <c r="O141" s="45">
        <v>160.09</v>
      </c>
      <c r="P141" s="45">
        <v>7723519.999999999</v>
      </c>
      <c r="Q141" s="47">
        <f t="shared" si="38"/>
        <v>6770890.783430502</v>
      </c>
      <c r="R141" s="47">
        <v>762103.37</v>
      </c>
      <c r="S141" s="47">
        <f t="shared" si="42"/>
        <v>190525.84656949725</v>
      </c>
      <c r="T141" s="45">
        <v>0</v>
      </c>
      <c r="U141" s="45">
        <v>0</v>
      </c>
      <c r="W141" s="88"/>
      <c r="X141" s="88"/>
      <c r="Y141" s="88"/>
      <c r="Z141" s="88"/>
      <c r="AA141" s="90"/>
      <c r="AB141" s="90"/>
      <c r="AC141" s="90"/>
      <c r="AD141" s="90"/>
    </row>
    <row r="142" spans="1:30" s="19" customFormat="1" ht="34.5" customHeight="1">
      <c r="A142" s="43" t="s">
        <v>282</v>
      </c>
      <c r="B142" s="42" t="s">
        <v>250</v>
      </c>
      <c r="C142" s="48">
        <v>24</v>
      </c>
      <c r="D142" s="49">
        <v>39421</v>
      </c>
      <c r="E142" s="50" t="s">
        <v>181</v>
      </c>
      <c r="F142" s="50" t="s">
        <v>182</v>
      </c>
      <c r="G142" s="44">
        <v>5</v>
      </c>
      <c r="H142" s="44">
        <v>5</v>
      </c>
      <c r="I142" s="45">
        <v>122.88</v>
      </c>
      <c r="J142" s="44">
        <v>5</v>
      </c>
      <c r="K142" s="44">
        <v>5</v>
      </c>
      <c r="L142" s="44">
        <v>0</v>
      </c>
      <c r="M142" s="47">
        <v>122.88</v>
      </c>
      <c r="N142" s="45">
        <v>122.88</v>
      </c>
      <c r="O142" s="45">
        <v>0</v>
      </c>
      <c r="P142" s="45">
        <v>3440640</v>
      </c>
      <c r="Q142" s="47">
        <f t="shared" si="38"/>
        <v>3016266.891922637</v>
      </c>
      <c r="R142" s="47">
        <f t="shared" si="43"/>
        <v>339498.4864618905</v>
      </c>
      <c r="S142" s="47">
        <f t="shared" si="42"/>
        <v>84874.6216154726</v>
      </c>
      <c r="T142" s="45">
        <v>0</v>
      </c>
      <c r="U142" s="45">
        <v>0</v>
      </c>
      <c r="W142" s="88"/>
      <c r="X142" s="88"/>
      <c r="Y142" s="88"/>
      <c r="Z142" s="88"/>
      <c r="AA142" s="90"/>
      <c r="AB142" s="90"/>
      <c r="AC142" s="90"/>
      <c r="AD142" s="90"/>
    </row>
    <row r="143" spans="1:30" s="19" customFormat="1" ht="34.5" customHeight="1">
      <c r="A143" s="43" t="s">
        <v>283</v>
      </c>
      <c r="B143" s="42" t="s">
        <v>251</v>
      </c>
      <c r="C143" s="48">
        <v>28</v>
      </c>
      <c r="D143" s="49">
        <v>39421</v>
      </c>
      <c r="E143" s="50" t="s">
        <v>181</v>
      </c>
      <c r="F143" s="50" t="s">
        <v>182</v>
      </c>
      <c r="G143" s="44">
        <v>3</v>
      </c>
      <c r="H143" s="44">
        <v>3</v>
      </c>
      <c r="I143" s="45">
        <v>104.42</v>
      </c>
      <c r="J143" s="44">
        <v>3</v>
      </c>
      <c r="K143" s="44">
        <v>3</v>
      </c>
      <c r="L143" s="44">
        <v>0</v>
      </c>
      <c r="M143" s="47">
        <v>104.42</v>
      </c>
      <c r="N143" s="45">
        <v>104.42</v>
      </c>
      <c r="O143" s="45">
        <v>0</v>
      </c>
      <c r="P143" s="45">
        <v>2923760</v>
      </c>
      <c r="Q143" s="47">
        <f t="shared" si="38"/>
        <v>2563139.5577356913</v>
      </c>
      <c r="R143" s="47">
        <f t="shared" si="43"/>
        <v>288496.353811447</v>
      </c>
      <c r="S143" s="47">
        <f t="shared" si="42"/>
        <v>72124.0884528617</v>
      </c>
      <c r="T143" s="45">
        <v>0</v>
      </c>
      <c r="U143" s="45">
        <v>0</v>
      </c>
      <c r="W143" s="88"/>
      <c r="X143" s="88"/>
      <c r="Y143" s="88"/>
      <c r="Z143" s="88"/>
      <c r="AA143" s="90"/>
      <c r="AB143" s="90"/>
      <c r="AC143" s="90"/>
      <c r="AD143" s="90"/>
    </row>
    <row r="144" spans="1:30" s="19" customFormat="1" ht="34.5" customHeight="1">
      <c r="A144" s="43" t="s">
        <v>284</v>
      </c>
      <c r="B144" s="61" t="s">
        <v>254</v>
      </c>
      <c r="C144" s="48">
        <v>34</v>
      </c>
      <c r="D144" s="49">
        <v>39421</v>
      </c>
      <c r="E144" s="50" t="s">
        <v>181</v>
      </c>
      <c r="F144" s="50" t="s">
        <v>182</v>
      </c>
      <c r="G144" s="44">
        <v>12</v>
      </c>
      <c r="H144" s="44">
        <v>12</v>
      </c>
      <c r="I144" s="45">
        <v>426.8</v>
      </c>
      <c r="J144" s="44">
        <v>8</v>
      </c>
      <c r="K144" s="44">
        <v>6</v>
      </c>
      <c r="L144" s="44">
        <v>2</v>
      </c>
      <c r="M144" s="47">
        <v>426.8</v>
      </c>
      <c r="N144" s="45">
        <v>307.2</v>
      </c>
      <c r="O144" s="45">
        <v>119.6</v>
      </c>
      <c r="P144" s="45">
        <v>11950400</v>
      </c>
      <c r="Q144" s="47">
        <f>P144*0.87665867162</f>
        <v>10476421.789327648</v>
      </c>
      <c r="R144" s="47">
        <f>(P144-Q144)*0.8</f>
        <v>1179182.568537882</v>
      </c>
      <c r="S144" s="47">
        <f>P144-Q144-R144</f>
        <v>294795.6421344704</v>
      </c>
      <c r="T144" s="45">
        <v>0</v>
      </c>
      <c r="U144" s="45">
        <v>0</v>
      </c>
      <c r="W144" s="88"/>
      <c r="X144" s="88"/>
      <c r="Y144" s="88"/>
      <c r="Z144" s="88"/>
      <c r="AA144" s="90"/>
      <c r="AB144" s="90"/>
      <c r="AC144" s="90"/>
      <c r="AD144" s="90"/>
    </row>
    <row r="145" spans="1:30" s="19" customFormat="1" ht="34.5" customHeight="1">
      <c r="A145" s="43" t="s">
        <v>285</v>
      </c>
      <c r="B145" s="42" t="s">
        <v>252</v>
      </c>
      <c r="C145" s="48">
        <v>23</v>
      </c>
      <c r="D145" s="49">
        <v>39421</v>
      </c>
      <c r="E145" s="50" t="s">
        <v>181</v>
      </c>
      <c r="F145" s="50" t="s">
        <v>182</v>
      </c>
      <c r="G145" s="44">
        <v>2</v>
      </c>
      <c r="H145" s="44">
        <v>2</v>
      </c>
      <c r="I145" s="45">
        <v>126.34</v>
      </c>
      <c r="J145" s="44">
        <v>2</v>
      </c>
      <c r="K145" s="44">
        <v>2</v>
      </c>
      <c r="L145" s="44">
        <v>0</v>
      </c>
      <c r="M145" s="47">
        <v>54.14</v>
      </c>
      <c r="N145" s="45">
        <v>54.14</v>
      </c>
      <c r="O145" s="45">
        <v>0</v>
      </c>
      <c r="P145" s="45">
        <v>1515920</v>
      </c>
      <c r="Q145" s="47">
        <f t="shared" si="38"/>
        <v>1328944.4134821903</v>
      </c>
      <c r="R145" s="47">
        <f t="shared" si="43"/>
        <v>149580.46921424774</v>
      </c>
      <c r="S145" s="47">
        <f t="shared" si="42"/>
        <v>37395.117303561914</v>
      </c>
      <c r="T145" s="45">
        <v>0</v>
      </c>
      <c r="U145" s="45">
        <v>0</v>
      </c>
      <c r="W145" s="88"/>
      <c r="X145" s="88"/>
      <c r="Y145" s="88"/>
      <c r="Z145" s="88"/>
      <c r="AA145" s="90"/>
      <c r="AB145" s="90"/>
      <c r="AC145" s="90"/>
      <c r="AD145" s="90"/>
    </row>
    <row r="146" spans="1:30" s="19" customFormat="1" ht="34.5" customHeight="1">
      <c r="A146" s="43" t="s">
        <v>280</v>
      </c>
      <c r="B146" s="42" t="s">
        <v>253</v>
      </c>
      <c r="C146" s="48">
        <v>3</v>
      </c>
      <c r="D146" s="49">
        <v>39377</v>
      </c>
      <c r="E146" s="50" t="s">
        <v>181</v>
      </c>
      <c r="F146" s="50" t="s">
        <v>182</v>
      </c>
      <c r="G146" s="44">
        <v>4</v>
      </c>
      <c r="H146" s="44">
        <v>4</v>
      </c>
      <c r="I146" s="45">
        <v>82.7</v>
      </c>
      <c r="J146" s="44">
        <v>1</v>
      </c>
      <c r="K146" s="44">
        <v>0</v>
      </c>
      <c r="L146" s="44">
        <v>1</v>
      </c>
      <c r="M146" s="47">
        <v>36.1</v>
      </c>
      <c r="N146" s="45">
        <v>0</v>
      </c>
      <c r="O146" s="45">
        <v>36.1</v>
      </c>
      <c r="P146" s="45">
        <v>1010800</v>
      </c>
      <c r="Q146" s="47">
        <f t="shared" si="38"/>
        <v>886126.585273496</v>
      </c>
      <c r="R146" s="47">
        <f t="shared" si="43"/>
        <v>99738.73178120321</v>
      </c>
      <c r="S146" s="47">
        <f t="shared" si="42"/>
        <v>24934.682945300796</v>
      </c>
      <c r="T146" s="45">
        <v>0</v>
      </c>
      <c r="U146" s="45">
        <v>0</v>
      </c>
      <c r="W146" s="88"/>
      <c r="X146" s="88"/>
      <c r="Y146" s="88"/>
      <c r="Z146" s="88"/>
      <c r="AA146" s="90"/>
      <c r="AB146" s="90"/>
      <c r="AC146" s="90"/>
      <c r="AD146" s="90"/>
    </row>
    <row r="147" spans="1:30" s="19" customFormat="1" ht="49.5" customHeight="1">
      <c r="A147" s="116" t="s">
        <v>255</v>
      </c>
      <c r="B147" s="117"/>
      <c r="C147" s="43" t="s">
        <v>12</v>
      </c>
      <c r="D147" s="43" t="s">
        <v>12</v>
      </c>
      <c r="E147" s="43" t="s">
        <v>12</v>
      </c>
      <c r="F147" s="43" t="s">
        <v>12</v>
      </c>
      <c r="G147" s="46">
        <f>G148</f>
        <v>15</v>
      </c>
      <c r="H147" s="46">
        <f aca="true" t="shared" si="45" ref="H147:U147">H148</f>
        <v>15</v>
      </c>
      <c r="I147" s="47">
        <f t="shared" si="45"/>
        <v>364.08</v>
      </c>
      <c r="J147" s="46">
        <f t="shared" si="45"/>
        <v>15</v>
      </c>
      <c r="K147" s="46">
        <f t="shared" si="45"/>
        <v>7</v>
      </c>
      <c r="L147" s="46">
        <f t="shared" si="45"/>
        <v>8</v>
      </c>
      <c r="M147" s="47">
        <f t="shared" si="45"/>
        <v>362.39</v>
      </c>
      <c r="N147" s="47">
        <f t="shared" si="45"/>
        <v>198.19</v>
      </c>
      <c r="O147" s="47">
        <f t="shared" si="45"/>
        <v>164.2</v>
      </c>
      <c r="P147" s="47">
        <f t="shared" si="45"/>
        <v>10146920</v>
      </c>
      <c r="Q147" s="47">
        <f t="shared" si="38"/>
        <v>8895385.40823441</v>
      </c>
      <c r="R147" s="47">
        <f>(P147-Q147)*0.8</f>
        <v>1001227.673412472</v>
      </c>
      <c r="S147" s="47">
        <f>P147-Q147-R147</f>
        <v>250306.918353118</v>
      </c>
      <c r="T147" s="47">
        <f t="shared" si="45"/>
        <v>0</v>
      </c>
      <c r="U147" s="47">
        <f t="shared" si="45"/>
        <v>0</v>
      </c>
      <c r="W147" s="88"/>
      <c r="X147" s="88"/>
      <c r="Y147" s="88"/>
      <c r="Z147" s="88"/>
      <c r="AA147" s="90"/>
      <c r="AB147" s="90"/>
      <c r="AC147" s="90"/>
      <c r="AD147" s="90"/>
    </row>
    <row r="148" spans="1:30" s="19" customFormat="1" ht="34.5" customHeight="1">
      <c r="A148" s="43" t="s">
        <v>298</v>
      </c>
      <c r="B148" s="42" t="s">
        <v>256</v>
      </c>
      <c r="C148" s="48">
        <v>62</v>
      </c>
      <c r="D148" s="49">
        <v>40661</v>
      </c>
      <c r="E148" s="50" t="s">
        <v>181</v>
      </c>
      <c r="F148" s="50" t="s">
        <v>182</v>
      </c>
      <c r="G148" s="44">
        <v>15</v>
      </c>
      <c r="H148" s="44">
        <v>15</v>
      </c>
      <c r="I148" s="45">
        <v>364.08</v>
      </c>
      <c r="J148" s="44">
        <v>15</v>
      </c>
      <c r="K148" s="44">
        <v>7</v>
      </c>
      <c r="L148" s="44">
        <v>8</v>
      </c>
      <c r="M148" s="47">
        <v>362.39</v>
      </c>
      <c r="N148" s="45">
        <v>198.19</v>
      </c>
      <c r="O148" s="45">
        <v>164.2</v>
      </c>
      <c r="P148" s="45">
        <v>10146920</v>
      </c>
      <c r="Q148" s="47">
        <f t="shared" si="38"/>
        <v>8895385.40823441</v>
      </c>
      <c r="R148" s="47">
        <f>(P148-Q148)*0.8</f>
        <v>1001227.673412472</v>
      </c>
      <c r="S148" s="47">
        <f>P148-Q148-R148</f>
        <v>250306.918353118</v>
      </c>
      <c r="T148" s="45">
        <v>0</v>
      </c>
      <c r="U148" s="45">
        <v>0</v>
      </c>
      <c r="W148" s="88"/>
      <c r="X148" s="88"/>
      <c r="Y148" s="88"/>
      <c r="Z148" s="88"/>
      <c r="AA148" s="90"/>
      <c r="AB148" s="90"/>
      <c r="AC148" s="90"/>
      <c r="AD148" s="90"/>
    </row>
    <row r="149" spans="1:30" s="19" customFormat="1" ht="34.5" customHeight="1">
      <c r="A149" s="116" t="s">
        <v>237</v>
      </c>
      <c r="B149" s="117"/>
      <c r="C149" s="43" t="s">
        <v>12</v>
      </c>
      <c r="D149" s="43" t="s">
        <v>12</v>
      </c>
      <c r="E149" s="43" t="s">
        <v>12</v>
      </c>
      <c r="F149" s="43" t="s">
        <v>12</v>
      </c>
      <c r="G149" s="44">
        <f>SUM(G150:G157)</f>
        <v>135</v>
      </c>
      <c r="H149" s="44">
        <f aca="true" t="shared" si="46" ref="H149:U149">SUM(H150:H157)</f>
        <v>135</v>
      </c>
      <c r="I149" s="45">
        <f t="shared" si="46"/>
        <v>1638.42</v>
      </c>
      <c r="J149" s="44">
        <f t="shared" si="46"/>
        <v>43</v>
      </c>
      <c r="K149" s="44">
        <f t="shared" si="46"/>
        <v>17</v>
      </c>
      <c r="L149" s="44">
        <f t="shared" si="46"/>
        <v>26</v>
      </c>
      <c r="M149" s="45">
        <f t="shared" si="46"/>
        <v>1519.7700000000002</v>
      </c>
      <c r="N149" s="45">
        <f t="shared" si="46"/>
        <v>534.4499999999999</v>
      </c>
      <c r="O149" s="45">
        <f t="shared" si="46"/>
        <v>985.3199999999999</v>
      </c>
      <c r="P149" s="45">
        <f t="shared" si="46"/>
        <v>42553560</v>
      </c>
      <c r="Q149" s="45">
        <f t="shared" si="46"/>
        <v>37304947.382301964</v>
      </c>
      <c r="R149" s="45">
        <f t="shared" si="46"/>
        <v>2624306.31</v>
      </c>
      <c r="S149" s="45">
        <f t="shared" si="46"/>
        <v>2624306.3076980333</v>
      </c>
      <c r="T149" s="45">
        <f t="shared" si="46"/>
        <v>0</v>
      </c>
      <c r="U149" s="45">
        <f t="shared" si="46"/>
        <v>0</v>
      </c>
      <c r="W149" s="88"/>
      <c r="X149" s="88"/>
      <c r="Y149" s="88"/>
      <c r="Z149" s="88"/>
      <c r="AA149" s="90"/>
      <c r="AB149" s="90"/>
      <c r="AC149" s="90"/>
      <c r="AD149" s="90"/>
    </row>
    <row r="150" spans="1:30" s="19" customFormat="1" ht="34.5" customHeight="1">
      <c r="A150" s="43" t="s">
        <v>299</v>
      </c>
      <c r="B150" s="42" t="s">
        <v>167</v>
      </c>
      <c r="C150" s="48" t="s">
        <v>107</v>
      </c>
      <c r="D150" s="49">
        <v>39294</v>
      </c>
      <c r="E150" s="50" t="s">
        <v>181</v>
      </c>
      <c r="F150" s="50" t="s">
        <v>182</v>
      </c>
      <c r="G150" s="44">
        <v>23</v>
      </c>
      <c r="H150" s="44">
        <v>23</v>
      </c>
      <c r="I150" s="45">
        <v>117.9</v>
      </c>
      <c r="J150" s="44">
        <v>3</v>
      </c>
      <c r="K150" s="44">
        <v>1</v>
      </c>
      <c r="L150" s="44">
        <v>2</v>
      </c>
      <c r="M150" s="47">
        <v>117.9</v>
      </c>
      <c r="N150" s="45">
        <v>65.6</v>
      </c>
      <c r="O150" s="45">
        <v>52.3</v>
      </c>
      <c r="P150" s="45">
        <f>M150*28000</f>
        <v>3301200</v>
      </c>
      <c r="Q150" s="47">
        <f t="shared" si="38"/>
        <v>2894025.606751944</v>
      </c>
      <c r="R150" s="45">
        <v>203587.2</v>
      </c>
      <c r="S150" s="45">
        <f aca="true" t="shared" si="47" ref="S150:S157">P150-Q150-R150</f>
        <v>203587.19324805605</v>
      </c>
      <c r="T150" s="45">
        <v>0</v>
      </c>
      <c r="U150" s="45">
        <v>0</v>
      </c>
      <c r="W150" s="88"/>
      <c r="X150" s="88"/>
      <c r="Y150" s="88"/>
      <c r="Z150" s="88"/>
      <c r="AA150" s="90"/>
      <c r="AB150" s="90"/>
      <c r="AC150" s="90"/>
      <c r="AD150" s="90"/>
    </row>
    <row r="151" spans="1:30" s="19" customFormat="1" ht="34.5" customHeight="1">
      <c r="A151" s="43" t="s">
        <v>300</v>
      </c>
      <c r="B151" s="42" t="s">
        <v>170</v>
      </c>
      <c r="C151" s="59" t="s">
        <v>198</v>
      </c>
      <c r="D151" s="49">
        <v>40536</v>
      </c>
      <c r="E151" s="50" t="s">
        <v>181</v>
      </c>
      <c r="F151" s="50" t="s">
        <v>182</v>
      </c>
      <c r="G151" s="44">
        <v>13</v>
      </c>
      <c r="H151" s="44">
        <v>13</v>
      </c>
      <c r="I151" s="45">
        <v>91.5</v>
      </c>
      <c r="J151" s="44">
        <v>4</v>
      </c>
      <c r="K151" s="44">
        <v>1</v>
      </c>
      <c r="L151" s="44">
        <v>3</v>
      </c>
      <c r="M151" s="47">
        <v>91.49</v>
      </c>
      <c r="N151" s="45">
        <v>15.06</v>
      </c>
      <c r="O151" s="45">
        <v>76.43</v>
      </c>
      <c r="P151" s="45">
        <f aca="true" t="shared" si="48" ref="P151:P157">M151*28000</f>
        <v>2561720</v>
      </c>
      <c r="Q151" s="47">
        <f t="shared" si="38"/>
        <v>2245754.0522623863</v>
      </c>
      <c r="R151" s="45">
        <v>157982.97</v>
      </c>
      <c r="S151" s="45">
        <f t="shared" si="47"/>
        <v>157982.9777376137</v>
      </c>
      <c r="T151" s="45">
        <v>0</v>
      </c>
      <c r="U151" s="45">
        <v>0</v>
      </c>
      <c r="W151" s="88"/>
      <c r="X151" s="88"/>
      <c r="Y151" s="88"/>
      <c r="Z151" s="88"/>
      <c r="AA151" s="90"/>
      <c r="AB151" s="90"/>
      <c r="AC151" s="90"/>
      <c r="AD151" s="90"/>
    </row>
    <row r="152" spans="1:30" s="19" customFormat="1" ht="34.5" customHeight="1">
      <c r="A152" s="43" t="s">
        <v>301</v>
      </c>
      <c r="B152" s="42" t="s">
        <v>156</v>
      </c>
      <c r="C152" s="48">
        <v>35</v>
      </c>
      <c r="D152" s="49">
        <v>39274</v>
      </c>
      <c r="E152" s="50" t="s">
        <v>181</v>
      </c>
      <c r="F152" s="50" t="s">
        <v>182</v>
      </c>
      <c r="G152" s="44">
        <v>15</v>
      </c>
      <c r="H152" s="44">
        <v>15</v>
      </c>
      <c r="I152" s="45">
        <v>462.78</v>
      </c>
      <c r="J152" s="44">
        <v>7</v>
      </c>
      <c r="K152" s="44">
        <v>1</v>
      </c>
      <c r="L152" s="44">
        <v>6</v>
      </c>
      <c r="M152" s="47">
        <v>372.02</v>
      </c>
      <c r="N152" s="45">
        <v>35.46</v>
      </c>
      <c r="O152" s="45">
        <v>336.56</v>
      </c>
      <c r="P152" s="45">
        <f t="shared" si="48"/>
        <v>10416560</v>
      </c>
      <c r="Q152" s="47">
        <f t="shared" si="38"/>
        <v>9131767.652450027</v>
      </c>
      <c r="R152" s="45">
        <v>642396.17</v>
      </c>
      <c r="S152" s="45">
        <f t="shared" si="47"/>
        <v>642396.177549973</v>
      </c>
      <c r="T152" s="45">
        <v>0</v>
      </c>
      <c r="U152" s="45">
        <v>0</v>
      </c>
      <c r="W152" s="88"/>
      <c r="X152" s="88"/>
      <c r="Y152" s="88"/>
      <c r="Z152" s="88"/>
      <c r="AA152" s="90"/>
      <c r="AB152" s="90"/>
      <c r="AC152" s="90"/>
      <c r="AD152" s="90"/>
    </row>
    <row r="153" spans="1:30" s="19" customFormat="1" ht="34.5" customHeight="1">
      <c r="A153" s="43" t="s">
        <v>302</v>
      </c>
      <c r="B153" s="42" t="s">
        <v>168</v>
      </c>
      <c r="C153" s="48" t="s">
        <v>108</v>
      </c>
      <c r="D153" s="49">
        <v>39294</v>
      </c>
      <c r="E153" s="50" t="s">
        <v>181</v>
      </c>
      <c r="F153" s="50" t="s">
        <v>182</v>
      </c>
      <c r="G153" s="44">
        <v>15</v>
      </c>
      <c r="H153" s="44">
        <v>15</v>
      </c>
      <c r="I153" s="45">
        <v>178.3</v>
      </c>
      <c r="J153" s="44">
        <v>5</v>
      </c>
      <c r="K153" s="44">
        <v>1</v>
      </c>
      <c r="L153" s="44">
        <v>4</v>
      </c>
      <c r="M153" s="47">
        <v>178.3</v>
      </c>
      <c r="N153" s="45">
        <v>26.4</v>
      </c>
      <c r="O153" s="45">
        <v>151.9</v>
      </c>
      <c r="P153" s="45">
        <f t="shared" si="48"/>
        <v>4992400</v>
      </c>
      <c r="Q153" s="47">
        <f t="shared" si="38"/>
        <v>4376630.752195688</v>
      </c>
      <c r="R153" s="45">
        <v>307884.62</v>
      </c>
      <c r="S153" s="45">
        <f t="shared" si="47"/>
        <v>307884.62780431204</v>
      </c>
      <c r="T153" s="45">
        <v>0</v>
      </c>
      <c r="U153" s="45">
        <v>0</v>
      </c>
      <c r="W153" s="88"/>
      <c r="X153" s="88"/>
      <c r="Y153" s="88"/>
      <c r="Z153" s="88"/>
      <c r="AA153" s="90"/>
      <c r="AB153" s="90"/>
      <c r="AC153" s="90"/>
      <c r="AD153" s="90"/>
    </row>
    <row r="154" spans="1:30" s="19" customFormat="1" ht="34.5" customHeight="1">
      <c r="A154" s="43" t="s">
        <v>303</v>
      </c>
      <c r="B154" s="42" t="s">
        <v>147</v>
      </c>
      <c r="C154" s="48" t="s">
        <v>176</v>
      </c>
      <c r="D154" s="49">
        <v>40536</v>
      </c>
      <c r="E154" s="50" t="s">
        <v>181</v>
      </c>
      <c r="F154" s="50" t="s">
        <v>182</v>
      </c>
      <c r="G154" s="44">
        <v>28</v>
      </c>
      <c r="H154" s="44">
        <v>28</v>
      </c>
      <c r="I154" s="45">
        <v>272.29</v>
      </c>
      <c r="J154" s="44">
        <v>9</v>
      </c>
      <c r="K154" s="44">
        <v>7</v>
      </c>
      <c r="L154" s="44">
        <v>2</v>
      </c>
      <c r="M154" s="47">
        <v>272.29</v>
      </c>
      <c r="N154" s="45">
        <v>202.37</v>
      </c>
      <c r="O154" s="45">
        <v>69.92</v>
      </c>
      <c r="P154" s="45">
        <f t="shared" si="48"/>
        <v>7624120.000000001</v>
      </c>
      <c r="Q154" s="47">
        <f t="shared" si="38"/>
        <v>6683750.911471475</v>
      </c>
      <c r="R154" s="45">
        <v>470184.55</v>
      </c>
      <c r="S154" s="45">
        <f t="shared" si="47"/>
        <v>470184.538528526</v>
      </c>
      <c r="T154" s="45">
        <v>0</v>
      </c>
      <c r="U154" s="45">
        <v>0</v>
      </c>
      <c r="W154" s="88"/>
      <c r="X154" s="88"/>
      <c r="Y154" s="88"/>
      <c r="Z154" s="88"/>
      <c r="AA154" s="90"/>
      <c r="AB154" s="90"/>
      <c r="AC154" s="90"/>
      <c r="AD154" s="90"/>
    </row>
    <row r="155" spans="1:30" s="19" customFormat="1" ht="34.5" customHeight="1">
      <c r="A155" s="43" t="s">
        <v>304</v>
      </c>
      <c r="B155" s="42" t="s">
        <v>166</v>
      </c>
      <c r="C155" s="59" t="s">
        <v>197</v>
      </c>
      <c r="D155" s="49">
        <v>40266</v>
      </c>
      <c r="E155" s="50" t="s">
        <v>181</v>
      </c>
      <c r="F155" s="50" t="s">
        <v>182</v>
      </c>
      <c r="G155" s="44">
        <v>11</v>
      </c>
      <c r="H155" s="44">
        <v>11</v>
      </c>
      <c r="I155" s="45">
        <v>148.17</v>
      </c>
      <c r="J155" s="44">
        <v>6</v>
      </c>
      <c r="K155" s="44">
        <v>3</v>
      </c>
      <c r="L155" s="44">
        <v>3</v>
      </c>
      <c r="M155" s="47">
        <v>148.17</v>
      </c>
      <c r="N155" s="45">
        <v>74.12</v>
      </c>
      <c r="O155" s="45">
        <v>74.05</v>
      </c>
      <c r="P155" s="45">
        <f t="shared" si="48"/>
        <v>4148759.9999999995</v>
      </c>
      <c r="Q155" s="47">
        <f t="shared" si="38"/>
        <v>3637046.430470191</v>
      </c>
      <c r="R155" s="45">
        <v>255856.78</v>
      </c>
      <c r="S155" s="45">
        <f t="shared" si="47"/>
        <v>255856.7895298086</v>
      </c>
      <c r="T155" s="45">
        <v>0</v>
      </c>
      <c r="U155" s="45">
        <v>0</v>
      </c>
      <c r="W155" s="88"/>
      <c r="X155" s="88"/>
      <c r="Y155" s="88"/>
      <c r="Z155" s="88"/>
      <c r="AA155" s="90"/>
      <c r="AB155" s="90"/>
      <c r="AC155" s="90"/>
      <c r="AD155" s="90"/>
    </row>
    <row r="156" spans="1:30" s="19" customFormat="1" ht="34.5" customHeight="1">
      <c r="A156" s="43" t="s">
        <v>305</v>
      </c>
      <c r="B156" s="42" t="s">
        <v>148</v>
      </c>
      <c r="C156" s="48">
        <v>17</v>
      </c>
      <c r="D156" s="49">
        <v>40235</v>
      </c>
      <c r="E156" s="50" t="s">
        <v>181</v>
      </c>
      <c r="F156" s="50" t="s">
        <v>182</v>
      </c>
      <c r="G156" s="44">
        <v>26</v>
      </c>
      <c r="H156" s="44">
        <v>26</v>
      </c>
      <c r="I156" s="45">
        <v>272.2</v>
      </c>
      <c r="J156" s="44">
        <v>6</v>
      </c>
      <c r="K156" s="44">
        <v>1</v>
      </c>
      <c r="L156" s="44">
        <v>5</v>
      </c>
      <c r="M156" s="47">
        <v>272.2</v>
      </c>
      <c r="N156" s="45">
        <v>75.7</v>
      </c>
      <c r="O156" s="45">
        <v>196.5</v>
      </c>
      <c r="P156" s="45">
        <f t="shared" si="48"/>
        <v>7621600</v>
      </c>
      <c r="Q156" s="47">
        <f t="shared" si="38"/>
        <v>6681541.731618992</v>
      </c>
      <c r="R156" s="45">
        <v>470029.14</v>
      </c>
      <c r="S156" s="45">
        <f t="shared" si="47"/>
        <v>470029.12838100793</v>
      </c>
      <c r="T156" s="45">
        <v>0</v>
      </c>
      <c r="U156" s="45">
        <v>0</v>
      </c>
      <c r="W156" s="88"/>
      <c r="X156" s="88"/>
      <c r="Y156" s="88"/>
      <c r="Z156" s="88"/>
      <c r="AA156" s="90"/>
      <c r="AB156" s="90"/>
      <c r="AC156" s="90"/>
      <c r="AD156" s="90"/>
    </row>
    <row r="157" spans="1:30" s="19" customFormat="1" ht="34.5" customHeight="1">
      <c r="A157" s="43" t="s">
        <v>306</v>
      </c>
      <c r="B157" s="42" t="s">
        <v>173</v>
      </c>
      <c r="C157" s="59" t="s">
        <v>196</v>
      </c>
      <c r="D157" s="49">
        <v>40581</v>
      </c>
      <c r="E157" s="50" t="s">
        <v>181</v>
      </c>
      <c r="F157" s="50" t="s">
        <v>182</v>
      </c>
      <c r="G157" s="44">
        <v>4</v>
      </c>
      <c r="H157" s="44">
        <v>4</v>
      </c>
      <c r="I157" s="45">
        <v>95.28</v>
      </c>
      <c r="J157" s="44">
        <v>3</v>
      </c>
      <c r="K157" s="44">
        <v>2</v>
      </c>
      <c r="L157" s="44">
        <v>1</v>
      </c>
      <c r="M157" s="47">
        <v>67.4</v>
      </c>
      <c r="N157" s="45">
        <v>39.74</v>
      </c>
      <c r="O157" s="45">
        <v>27.66</v>
      </c>
      <c r="P157" s="45">
        <f t="shared" si="48"/>
        <v>1887200.0000000002</v>
      </c>
      <c r="Q157" s="47">
        <f t="shared" si="38"/>
        <v>1654430.2450812643</v>
      </c>
      <c r="R157" s="45">
        <v>116384.88</v>
      </c>
      <c r="S157" s="45">
        <f t="shared" si="47"/>
        <v>116384.87491873594</v>
      </c>
      <c r="T157" s="45">
        <v>0</v>
      </c>
      <c r="U157" s="45">
        <v>0</v>
      </c>
      <c r="W157" s="88"/>
      <c r="X157" s="88"/>
      <c r="Y157" s="88"/>
      <c r="Z157" s="88"/>
      <c r="AA157" s="90"/>
      <c r="AB157" s="90"/>
      <c r="AC157" s="90"/>
      <c r="AD157" s="90"/>
    </row>
    <row r="158" spans="1:30" s="19" customFormat="1" ht="49.5" customHeight="1">
      <c r="A158" s="116" t="s">
        <v>257</v>
      </c>
      <c r="B158" s="117"/>
      <c r="C158" s="43" t="s">
        <v>12</v>
      </c>
      <c r="D158" s="43" t="s">
        <v>12</v>
      </c>
      <c r="E158" s="43" t="s">
        <v>12</v>
      </c>
      <c r="F158" s="43" t="s">
        <v>12</v>
      </c>
      <c r="G158" s="44">
        <f aca="true" t="shared" si="49" ref="G158:U158">G159+G160+G161+G162+G163+G164+G165+G166</f>
        <v>195</v>
      </c>
      <c r="H158" s="44">
        <f t="shared" si="49"/>
        <v>195</v>
      </c>
      <c r="I158" s="45">
        <f t="shared" si="49"/>
        <v>3575.6400000000003</v>
      </c>
      <c r="J158" s="44">
        <f t="shared" si="49"/>
        <v>85</v>
      </c>
      <c r="K158" s="44">
        <f t="shared" si="49"/>
        <v>64</v>
      </c>
      <c r="L158" s="44">
        <f t="shared" si="49"/>
        <v>21</v>
      </c>
      <c r="M158" s="45">
        <f t="shared" si="49"/>
        <v>3575.6400000000003</v>
      </c>
      <c r="N158" s="45">
        <f t="shared" si="49"/>
        <v>2748.42</v>
      </c>
      <c r="O158" s="45">
        <f t="shared" si="49"/>
        <v>827.22</v>
      </c>
      <c r="P158" s="45">
        <f t="shared" si="49"/>
        <v>100117920</v>
      </c>
      <c r="Q158" s="47">
        <f t="shared" si="38"/>
        <v>87769242.75255743</v>
      </c>
      <c r="R158" s="45">
        <f t="shared" si="49"/>
        <v>6174338.63</v>
      </c>
      <c r="S158" s="45">
        <f t="shared" si="49"/>
        <v>6174338.617442571</v>
      </c>
      <c r="T158" s="45">
        <f t="shared" si="49"/>
        <v>0</v>
      </c>
      <c r="U158" s="45">
        <f t="shared" si="49"/>
        <v>0</v>
      </c>
      <c r="W158" s="88"/>
      <c r="X158" s="88"/>
      <c r="Y158" s="88"/>
      <c r="Z158" s="88"/>
      <c r="AA158" s="90"/>
      <c r="AB158" s="90"/>
      <c r="AC158" s="90"/>
      <c r="AD158" s="90"/>
    </row>
    <row r="159" spans="1:30" s="19" customFormat="1" ht="34.5" customHeight="1">
      <c r="A159" s="43" t="s">
        <v>307</v>
      </c>
      <c r="B159" s="42" t="s">
        <v>87</v>
      </c>
      <c r="C159" s="48" t="s">
        <v>95</v>
      </c>
      <c r="D159" s="49">
        <v>40177</v>
      </c>
      <c r="E159" s="50" t="s">
        <v>181</v>
      </c>
      <c r="F159" s="50" t="s">
        <v>182</v>
      </c>
      <c r="G159" s="44">
        <v>20</v>
      </c>
      <c r="H159" s="44">
        <v>20</v>
      </c>
      <c r="I159" s="45">
        <v>388.15</v>
      </c>
      <c r="J159" s="44">
        <v>8</v>
      </c>
      <c r="K159" s="44">
        <v>8</v>
      </c>
      <c r="L159" s="44">
        <v>0</v>
      </c>
      <c r="M159" s="47">
        <v>388.15</v>
      </c>
      <c r="N159" s="45">
        <v>388.15</v>
      </c>
      <c r="O159" s="45">
        <v>0</v>
      </c>
      <c r="P159" s="45">
        <v>10868200</v>
      </c>
      <c r="Q159" s="47">
        <f t="shared" si="38"/>
        <v>9527701.774900485</v>
      </c>
      <c r="R159" s="45">
        <v>670249.11</v>
      </c>
      <c r="S159" s="45">
        <f aca="true" t="shared" si="50" ref="S159:S166">P159-Q159-R159</f>
        <v>670249.1150995152</v>
      </c>
      <c r="T159" s="45">
        <v>0</v>
      </c>
      <c r="U159" s="45">
        <v>0</v>
      </c>
      <c r="W159" s="88"/>
      <c r="X159" s="88"/>
      <c r="Y159" s="88"/>
      <c r="Z159" s="88"/>
      <c r="AA159" s="90"/>
      <c r="AB159" s="90"/>
      <c r="AC159" s="90"/>
      <c r="AD159" s="90"/>
    </row>
    <row r="160" spans="1:30" s="19" customFormat="1" ht="34.5" customHeight="1">
      <c r="A160" s="43" t="s">
        <v>308</v>
      </c>
      <c r="B160" s="42" t="s">
        <v>88</v>
      </c>
      <c r="C160" s="48" t="s">
        <v>95</v>
      </c>
      <c r="D160" s="49">
        <v>40177</v>
      </c>
      <c r="E160" s="50" t="s">
        <v>181</v>
      </c>
      <c r="F160" s="50" t="s">
        <v>182</v>
      </c>
      <c r="G160" s="44">
        <v>22</v>
      </c>
      <c r="H160" s="44">
        <v>22</v>
      </c>
      <c r="I160" s="45">
        <v>388.61</v>
      </c>
      <c r="J160" s="44">
        <v>9</v>
      </c>
      <c r="K160" s="44">
        <v>8</v>
      </c>
      <c r="L160" s="44">
        <v>1</v>
      </c>
      <c r="M160" s="47">
        <v>388.61</v>
      </c>
      <c r="N160" s="45">
        <v>372.36</v>
      </c>
      <c r="O160" s="45">
        <v>16.25</v>
      </c>
      <c r="P160" s="45">
        <v>10881080</v>
      </c>
      <c r="Q160" s="47">
        <f t="shared" si="38"/>
        <v>9538993.138590949</v>
      </c>
      <c r="R160" s="45">
        <v>671043.43</v>
      </c>
      <c r="S160" s="45">
        <f t="shared" si="50"/>
        <v>671043.4314090513</v>
      </c>
      <c r="T160" s="45">
        <v>0</v>
      </c>
      <c r="U160" s="45">
        <v>0</v>
      </c>
      <c r="W160" s="88"/>
      <c r="X160" s="88"/>
      <c r="Y160" s="88"/>
      <c r="Z160" s="88"/>
      <c r="AA160" s="90"/>
      <c r="AB160" s="90"/>
      <c r="AC160" s="90"/>
      <c r="AD160" s="90"/>
    </row>
    <row r="161" spans="1:30" s="19" customFormat="1" ht="34.5" customHeight="1">
      <c r="A161" s="43" t="s">
        <v>309</v>
      </c>
      <c r="B161" s="42" t="s">
        <v>89</v>
      </c>
      <c r="C161" s="48" t="s">
        <v>95</v>
      </c>
      <c r="D161" s="49">
        <v>40177</v>
      </c>
      <c r="E161" s="50" t="s">
        <v>181</v>
      </c>
      <c r="F161" s="50" t="s">
        <v>182</v>
      </c>
      <c r="G161" s="44">
        <v>22</v>
      </c>
      <c r="H161" s="44">
        <v>22</v>
      </c>
      <c r="I161" s="45">
        <v>388.35</v>
      </c>
      <c r="J161" s="44">
        <v>8</v>
      </c>
      <c r="K161" s="44">
        <v>8</v>
      </c>
      <c r="L161" s="44">
        <v>0</v>
      </c>
      <c r="M161" s="47">
        <v>388.35</v>
      </c>
      <c r="N161" s="45">
        <v>388.35</v>
      </c>
      <c r="O161" s="45">
        <v>0</v>
      </c>
      <c r="P161" s="45">
        <v>10873800</v>
      </c>
      <c r="Q161" s="47">
        <f t="shared" si="38"/>
        <v>9532611.063461555</v>
      </c>
      <c r="R161" s="45">
        <v>670594.47</v>
      </c>
      <c r="S161" s="45">
        <f t="shared" si="50"/>
        <v>670594.4665384449</v>
      </c>
      <c r="T161" s="45">
        <v>0</v>
      </c>
      <c r="U161" s="45">
        <v>0</v>
      </c>
      <c r="W161" s="88"/>
      <c r="X161" s="88"/>
      <c r="Y161" s="88"/>
      <c r="Z161" s="88"/>
      <c r="AA161" s="90"/>
      <c r="AB161" s="90"/>
      <c r="AC161" s="90"/>
      <c r="AD161" s="90"/>
    </row>
    <row r="162" spans="1:30" s="19" customFormat="1" ht="34.5" customHeight="1">
      <c r="A162" s="43" t="s">
        <v>310</v>
      </c>
      <c r="B162" s="42" t="s">
        <v>98</v>
      </c>
      <c r="C162" s="48" t="s">
        <v>95</v>
      </c>
      <c r="D162" s="49">
        <v>40177</v>
      </c>
      <c r="E162" s="50" t="s">
        <v>181</v>
      </c>
      <c r="F162" s="50" t="s">
        <v>182</v>
      </c>
      <c r="G162" s="44">
        <v>49</v>
      </c>
      <c r="H162" s="44">
        <v>49</v>
      </c>
      <c r="I162" s="45">
        <v>920.42</v>
      </c>
      <c r="J162" s="44">
        <v>24</v>
      </c>
      <c r="K162" s="44">
        <v>22</v>
      </c>
      <c r="L162" s="44">
        <v>2</v>
      </c>
      <c r="M162" s="47">
        <v>920.42</v>
      </c>
      <c r="N162" s="45">
        <v>838.79</v>
      </c>
      <c r="O162" s="45">
        <v>81.63</v>
      </c>
      <c r="P162" s="45">
        <v>25771760</v>
      </c>
      <c r="Q162" s="47">
        <f t="shared" si="38"/>
        <v>22593036.88690945</v>
      </c>
      <c r="R162" s="45">
        <v>1589361.56</v>
      </c>
      <c r="S162" s="45">
        <f t="shared" si="50"/>
        <v>1589361.5530905486</v>
      </c>
      <c r="T162" s="45">
        <v>0</v>
      </c>
      <c r="U162" s="45">
        <v>0</v>
      </c>
      <c r="W162" s="88"/>
      <c r="X162" s="88"/>
      <c r="Y162" s="88"/>
      <c r="Z162" s="88"/>
      <c r="AA162" s="90"/>
      <c r="AB162" s="90"/>
      <c r="AC162" s="90"/>
      <c r="AD162" s="90"/>
    </row>
    <row r="163" spans="1:30" s="19" customFormat="1" ht="34.5" customHeight="1">
      <c r="A163" s="43" t="s">
        <v>311</v>
      </c>
      <c r="B163" s="42" t="s">
        <v>99</v>
      </c>
      <c r="C163" s="48" t="s">
        <v>95</v>
      </c>
      <c r="D163" s="49">
        <v>40177</v>
      </c>
      <c r="E163" s="50" t="s">
        <v>181</v>
      </c>
      <c r="F163" s="50" t="s">
        <v>182</v>
      </c>
      <c r="G163" s="44">
        <v>22</v>
      </c>
      <c r="H163" s="44">
        <v>22</v>
      </c>
      <c r="I163" s="45">
        <v>391.65</v>
      </c>
      <c r="J163" s="44">
        <v>9</v>
      </c>
      <c r="K163" s="44">
        <v>5</v>
      </c>
      <c r="L163" s="44">
        <v>4</v>
      </c>
      <c r="M163" s="47">
        <v>391.65</v>
      </c>
      <c r="N163" s="45">
        <v>211.34</v>
      </c>
      <c r="O163" s="45">
        <v>180.31</v>
      </c>
      <c r="P163" s="45">
        <v>10966200</v>
      </c>
      <c r="Q163" s="47">
        <f t="shared" si="38"/>
        <v>9613614.324719245</v>
      </c>
      <c r="R163" s="45">
        <v>676292.84</v>
      </c>
      <c r="S163" s="45">
        <f t="shared" si="50"/>
        <v>676292.8352807554</v>
      </c>
      <c r="T163" s="45">
        <v>0</v>
      </c>
      <c r="U163" s="45">
        <v>0</v>
      </c>
      <c r="W163" s="88"/>
      <c r="X163" s="88"/>
      <c r="Y163" s="88"/>
      <c r="Z163" s="88"/>
      <c r="AA163" s="90"/>
      <c r="AB163" s="90"/>
      <c r="AC163" s="90"/>
      <c r="AD163" s="90"/>
    </row>
    <row r="164" spans="1:30" s="19" customFormat="1" ht="34.5" customHeight="1">
      <c r="A164" s="43" t="s">
        <v>312</v>
      </c>
      <c r="B164" s="42" t="s">
        <v>92</v>
      </c>
      <c r="C164" s="48" t="s">
        <v>95</v>
      </c>
      <c r="D164" s="49">
        <v>40177</v>
      </c>
      <c r="E164" s="50" t="s">
        <v>181</v>
      </c>
      <c r="F164" s="50" t="s">
        <v>182</v>
      </c>
      <c r="G164" s="44">
        <v>15</v>
      </c>
      <c r="H164" s="44">
        <v>15</v>
      </c>
      <c r="I164" s="45">
        <v>284.25</v>
      </c>
      <c r="J164" s="44">
        <v>8</v>
      </c>
      <c r="K164" s="44">
        <v>4</v>
      </c>
      <c r="L164" s="44">
        <v>4</v>
      </c>
      <c r="M164" s="47">
        <v>284.25</v>
      </c>
      <c r="N164" s="45">
        <v>153.7</v>
      </c>
      <c r="O164" s="45">
        <v>130.55</v>
      </c>
      <c r="P164" s="45">
        <v>7959000</v>
      </c>
      <c r="Q164" s="47">
        <f t="shared" si="38"/>
        <v>6977326.36742358</v>
      </c>
      <c r="R164" s="45">
        <v>490836.82</v>
      </c>
      <c r="S164" s="45">
        <f t="shared" si="50"/>
        <v>490836.81257641996</v>
      </c>
      <c r="T164" s="45">
        <v>0</v>
      </c>
      <c r="U164" s="45">
        <v>0</v>
      </c>
      <c r="W164" s="88"/>
      <c r="X164" s="88"/>
      <c r="Y164" s="88"/>
      <c r="Z164" s="88"/>
      <c r="AA164" s="90"/>
      <c r="AB164" s="90"/>
      <c r="AC164" s="90"/>
      <c r="AD164" s="90"/>
    </row>
    <row r="165" spans="1:30" s="19" customFormat="1" ht="34.5" customHeight="1">
      <c r="A165" s="43" t="s">
        <v>313</v>
      </c>
      <c r="B165" s="42" t="s">
        <v>93</v>
      </c>
      <c r="C165" s="48" t="s">
        <v>95</v>
      </c>
      <c r="D165" s="49">
        <v>40177</v>
      </c>
      <c r="E165" s="50" t="s">
        <v>181</v>
      </c>
      <c r="F165" s="50" t="s">
        <v>182</v>
      </c>
      <c r="G165" s="44">
        <v>26</v>
      </c>
      <c r="H165" s="44">
        <v>26</v>
      </c>
      <c r="I165" s="45">
        <v>404.73</v>
      </c>
      <c r="J165" s="44">
        <v>10</v>
      </c>
      <c r="K165" s="44">
        <v>4</v>
      </c>
      <c r="L165" s="44">
        <v>6</v>
      </c>
      <c r="M165" s="47">
        <v>404.73</v>
      </c>
      <c r="N165" s="45">
        <v>158.99</v>
      </c>
      <c r="O165" s="45">
        <v>245.74</v>
      </c>
      <c r="P165" s="45">
        <v>11332440</v>
      </c>
      <c r="Q165" s="47">
        <f t="shared" si="38"/>
        <v>9934681.796613352</v>
      </c>
      <c r="R165" s="45">
        <v>698879.1</v>
      </c>
      <c r="S165" s="45">
        <f t="shared" si="50"/>
        <v>698879.1033866477</v>
      </c>
      <c r="T165" s="45">
        <v>0</v>
      </c>
      <c r="U165" s="45">
        <v>0</v>
      </c>
      <c r="W165" s="88"/>
      <c r="X165" s="88"/>
      <c r="Y165" s="88"/>
      <c r="Z165" s="88"/>
      <c r="AA165" s="90"/>
      <c r="AB165" s="90"/>
      <c r="AC165" s="90"/>
      <c r="AD165" s="90"/>
    </row>
    <row r="166" spans="1:30" s="19" customFormat="1" ht="34.5" customHeight="1">
      <c r="A166" s="43" t="s">
        <v>314</v>
      </c>
      <c r="B166" s="42" t="s">
        <v>94</v>
      </c>
      <c r="C166" s="48" t="s">
        <v>95</v>
      </c>
      <c r="D166" s="49">
        <v>40177</v>
      </c>
      <c r="E166" s="50" t="s">
        <v>181</v>
      </c>
      <c r="F166" s="50" t="s">
        <v>182</v>
      </c>
      <c r="G166" s="44">
        <v>19</v>
      </c>
      <c r="H166" s="44">
        <v>19</v>
      </c>
      <c r="I166" s="45">
        <v>409.48</v>
      </c>
      <c r="J166" s="44">
        <v>9</v>
      </c>
      <c r="K166" s="44">
        <v>5</v>
      </c>
      <c r="L166" s="44">
        <v>4</v>
      </c>
      <c r="M166" s="47">
        <v>409.48</v>
      </c>
      <c r="N166" s="45">
        <v>236.74</v>
      </c>
      <c r="O166" s="45">
        <v>172.74</v>
      </c>
      <c r="P166" s="45">
        <v>11465440</v>
      </c>
      <c r="Q166" s="47">
        <f t="shared" si="38"/>
        <v>10051277.399938812</v>
      </c>
      <c r="R166" s="45">
        <v>707081.3</v>
      </c>
      <c r="S166" s="45">
        <f t="shared" si="50"/>
        <v>707081.3000611875</v>
      </c>
      <c r="T166" s="45">
        <v>0</v>
      </c>
      <c r="U166" s="45">
        <v>0</v>
      </c>
      <c r="W166" s="88"/>
      <c r="X166" s="88"/>
      <c r="Y166" s="88"/>
      <c r="Z166" s="88"/>
      <c r="AA166" s="90"/>
      <c r="AB166" s="90"/>
      <c r="AC166" s="90"/>
      <c r="AD166" s="90"/>
    </row>
    <row r="167" spans="1:30" s="22" customFormat="1" ht="34.5" customHeight="1">
      <c r="A167" s="124" t="s">
        <v>269</v>
      </c>
      <c r="B167" s="125"/>
      <c r="C167" s="56" t="s">
        <v>12</v>
      </c>
      <c r="D167" s="56" t="s">
        <v>12</v>
      </c>
      <c r="E167" s="56" t="s">
        <v>12</v>
      </c>
      <c r="F167" s="56" t="s">
        <v>12</v>
      </c>
      <c r="G167" s="57">
        <f>G168+G171</f>
        <v>41</v>
      </c>
      <c r="H167" s="57">
        <f>H168+H171</f>
        <v>41</v>
      </c>
      <c r="I167" s="58">
        <f>I168+I171</f>
        <v>1941.23</v>
      </c>
      <c r="J167" s="57">
        <f aca="true" t="shared" si="51" ref="J167:U167">J168+J171</f>
        <v>18</v>
      </c>
      <c r="K167" s="57">
        <f t="shared" si="51"/>
        <v>11</v>
      </c>
      <c r="L167" s="57">
        <f t="shared" si="51"/>
        <v>7</v>
      </c>
      <c r="M167" s="58">
        <f t="shared" si="51"/>
        <v>870.88</v>
      </c>
      <c r="N167" s="58">
        <f t="shared" si="51"/>
        <v>378.88</v>
      </c>
      <c r="O167" s="58">
        <f t="shared" si="51"/>
        <v>492.00000000000006</v>
      </c>
      <c r="P167" s="58">
        <f t="shared" si="51"/>
        <v>24384640</v>
      </c>
      <c r="Q167" s="58">
        <f t="shared" si="51"/>
        <v>0</v>
      </c>
      <c r="R167" s="58">
        <f t="shared" si="51"/>
        <v>599200</v>
      </c>
      <c r="S167" s="58">
        <f t="shared" si="51"/>
        <v>599200</v>
      </c>
      <c r="T167" s="58">
        <f t="shared" si="51"/>
        <v>0</v>
      </c>
      <c r="U167" s="58">
        <f t="shared" si="51"/>
        <v>23186240</v>
      </c>
      <c r="W167" s="91"/>
      <c r="X167" s="91"/>
      <c r="Y167" s="91"/>
      <c r="Z167" s="91"/>
      <c r="AA167" s="92"/>
      <c r="AB167" s="92"/>
      <c r="AC167" s="92"/>
      <c r="AD167" s="92"/>
    </row>
    <row r="168" spans="1:30" s="22" customFormat="1" ht="51" customHeight="1">
      <c r="A168" s="116" t="s">
        <v>145</v>
      </c>
      <c r="B168" s="117"/>
      <c r="C168" s="56" t="s">
        <v>12</v>
      </c>
      <c r="D168" s="56" t="s">
        <v>12</v>
      </c>
      <c r="E168" s="56" t="s">
        <v>12</v>
      </c>
      <c r="F168" s="56" t="s">
        <v>12</v>
      </c>
      <c r="G168" s="57">
        <f>G169+G170</f>
        <v>39</v>
      </c>
      <c r="H168" s="57">
        <f>H169+H170</f>
        <v>39</v>
      </c>
      <c r="I168" s="58">
        <f>I169+I170</f>
        <v>828.08</v>
      </c>
      <c r="J168" s="57">
        <f aca="true" t="shared" si="52" ref="J168:U168">J169+J170</f>
        <v>17</v>
      </c>
      <c r="K168" s="57">
        <f t="shared" si="52"/>
        <v>11</v>
      </c>
      <c r="L168" s="57">
        <f t="shared" si="52"/>
        <v>6</v>
      </c>
      <c r="M168" s="58">
        <f t="shared" si="52"/>
        <v>828.08</v>
      </c>
      <c r="N168" s="58">
        <f t="shared" si="52"/>
        <v>378.88</v>
      </c>
      <c r="O168" s="58">
        <f t="shared" si="52"/>
        <v>449.20000000000005</v>
      </c>
      <c r="P168" s="58">
        <f t="shared" si="52"/>
        <v>23186240</v>
      </c>
      <c r="Q168" s="58">
        <f t="shared" si="52"/>
        <v>0</v>
      </c>
      <c r="R168" s="58">
        <f t="shared" si="52"/>
        <v>0</v>
      </c>
      <c r="S168" s="58">
        <f t="shared" si="52"/>
        <v>0</v>
      </c>
      <c r="T168" s="58">
        <f t="shared" si="52"/>
        <v>0</v>
      </c>
      <c r="U168" s="58">
        <f t="shared" si="52"/>
        <v>23186240</v>
      </c>
      <c r="W168" s="91"/>
      <c r="X168" s="91"/>
      <c r="Y168" s="91"/>
      <c r="Z168" s="91"/>
      <c r="AA168" s="92"/>
      <c r="AB168" s="92"/>
      <c r="AC168" s="92"/>
      <c r="AD168" s="92"/>
    </row>
    <row r="169" spans="1:30" s="19" customFormat="1" ht="34.5" customHeight="1">
      <c r="A169" s="43" t="s">
        <v>315</v>
      </c>
      <c r="B169" s="63" t="s">
        <v>267</v>
      </c>
      <c r="C169" s="48">
        <v>35</v>
      </c>
      <c r="D169" s="49">
        <v>39421</v>
      </c>
      <c r="E169" s="50" t="s">
        <v>181</v>
      </c>
      <c r="F169" s="50" t="s">
        <v>182</v>
      </c>
      <c r="G169" s="44">
        <v>14</v>
      </c>
      <c r="H169" s="44">
        <v>14</v>
      </c>
      <c r="I169" s="45">
        <v>420.6</v>
      </c>
      <c r="J169" s="44">
        <v>5</v>
      </c>
      <c r="K169" s="44">
        <v>0</v>
      </c>
      <c r="L169" s="44">
        <v>5</v>
      </c>
      <c r="M169" s="45">
        <v>420.6</v>
      </c>
      <c r="N169" s="45">
        <v>0</v>
      </c>
      <c r="O169" s="45">
        <v>420.6</v>
      </c>
      <c r="P169" s="45">
        <v>11776800</v>
      </c>
      <c r="Q169" s="47">
        <v>0</v>
      </c>
      <c r="R169" s="45">
        <v>0</v>
      </c>
      <c r="S169" s="45">
        <v>0</v>
      </c>
      <c r="T169" s="45">
        <v>0</v>
      </c>
      <c r="U169" s="45">
        <v>11776800</v>
      </c>
      <c r="W169" s="88"/>
      <c r="X169" s="88"/>
      <c r="Y169" s="88"/>
      <c r="Z169" s="88"/>
      <c r="AA169" s="90"/>
      <c r="AB169" s="90"/>
      <c r="AC169" s="90"/>
      <c r="AD169" s="90"/>
    </row>
    <row r="170" spans="1:30" s="19" customFormat="1" ht="34.5" customHeight="1">
      <c r="A170" s="43" t="s">
        <v>316</v>
      </c>
      <c r="B170" s="63" t="s">
        <v>268</v>
      </c>
      <c r="C170" s="48">
        <v>36</v>
      </c>
      <c r="D170" s="49">
        <v>39421</v>
      </c>
      <c r="E170" s="50" t="s">
        <v>181</v>
      </c>
      <c r="F170" s="50" t="s">
        <v>182</v>
      </c>
      <c r="G170" s="44">
        <v>25</v>
      </c>
      <c r="H170" s="44">
        <v>25</v>
      </c>
      <c r="I170" s="45">
        <v>407.48</v>
      </c>
      <c r="J170" s="44">
        <v>12</v>
      </c>
      <c r="K170" s="44">
        <v>11</v>
      </c>
      <c r="L170" s="44">
        <v>1</v>
      </c>
      <c r="M170" s="45">
        <v>407.48</v>
      </c>
      <c r="N170" s="45">
        <v>378.88</v>
      </c>
      <c r="O170" s="45">
        <v>28.6</v>
      </c>
      <c r="P170" s="45">
        <v>11409440</v>
      </c>
      <c r="Q170" s="47">
        <v>0</v>
      </c>
      <c r="R170" s="45">
        <v>0</v>
      </c>
      <c r="S170" s="45">
        <v>0</v>
      </c>
      <c r="T170" s="45">
        <v>0</v>
      </c>
      <c r="U170" s="45">
        <v>11409440</v>
      </c>
      <c r="W170" s="88"/>
      <c r="X170" s="88"/>
      <c r="Y170" s="88"/>
      <c r="Z170" s="88"/>
      <c r="AA170" s="90"/>
      <c r="AB170" s="90"/>
      <c r="AC170" s="90"/>
      <c r="AD170" s="90"/>
    </row>
    <row r="171" spans="1:30" s="19" customFormat="1" ht="50.25" customHeight="1">
      <c r="A171" s="116" t="s">
        <v>257</v>
      </c>
      <c r="B171" s="117"/>
      <c r="C171" s="56" t="s">
        <v>12</v>
      </c>
      <c r="D171" s="56" t="s">
        <v>12</v>
      </c>
      <c r="E171" s="56" t="s">
        <v>12</v>
      </c>
      <c r="F171" s="56" t="s">
        <v>12</v>
      </c>
      <c r="G171" s="44">
        <f>G172</f>
        <v>2</v>
      </c>
      <c r="H171" s="44">
        <f>H172</f>
        <v>2</v>
      </c>
      <c r="I171" s="45">
        <f>I172</f>
        <v>1113.15</v>
      </c>
      <c r="J171" s="44">
        <f aca="true" t="shared" si="53" ref="J171:U171">J172</f>
        <v>1</v>
      </c>
      <c r="K171" s="44">
        <f t="shared" si="53"/>
        <v>0</v>
      </c>
      <c r="L171" s="44">
        <f t="shared" si="53"/>
        <v>1</v>
      </c>
      <c r="M171" s="45">
        <f t="shared" si="53"/>
        <v>42.8</v>
      </c>
      <c r="N171" s="45">
        <f t="shared" si="53"/>
        <v>0</v>
      </c>
      <c r="O171" s="45">
        <f t="shared" si="53"/>
        <v>42.8</v>
      </c>
      <c r="P171" s="45">
        <f t="shared" si="53"/>
        <v>1198400</v>
      </c>
      <c r="Q171" s="45">
        <f t="shared" si="53"/>
        <v>0</v>
      </c>
      <c r="R171" s="45">
        <f t="shared" si="53"/>
        <v>599200</v>
      </c>
      <c r="S171" s="45">
        <f t="shared" si="53"/>
        <v>599200</v>
      </c>
      <c r="T171" s="45">
        <f t="shared" si="53"/>
        <v>0</v>
      </c>
      <c r="U171" s="45">
        <f t="shared" si="53"/>
        <v>0</v>
      </c>
      <c r="W171" s="88"/>
      <c r="X171" s="88"/>
      <c r="Y171" s="88"/>
      <c r="Z171" s="88"/>
      <c r="AA171" s="90"/>
      <c r="AB171" s="90"/>
      <c r="AC171" s="90"/>
      <c r="AD171" s="90"/>
    </row>
    <row r="172" spans="1:30" s="14" customFormat="1" ht="34.5" customHeight="1">
      <c r="A172" s="48" t="s">
        <v>317</v>
      </c>
      <c r="B172" s="62" t="s">
        <v>266</v>
      </c>
      <c r="C172" s="48">
        <v>1</v>
      </c>
      <c r="D172" s="49">
        <v>40177</v>
      </c>
      <c r="E172" s="50" t="s">
        <v>181</v>
      </c>
      <c r="F172" s="50" t="s">
        <v>182</v>
      </c>
      <c r="G172" s="44">
        <v>2</v>
      </c>
      <c r="H172" s="44">
        <v>2</v>
      </c>
      <c r="I172" s="45">
        <v>1113.15</v>
      </c>
      <c r="J172" s="44">
        <v>1</v>
      </c>
      <c r="K172" s="44">
        <v>0</v>
      </c>
      <c r="L172" s="44">
        <v>1</v>
      </c>
      <c r="M172" s="47">
        <v>42.8</v>
      </c>
      <c r="N172" s="45">
        <v>0</v>
      </c>
      <c r="O172" s="47">
        <v>42.8</v>
      </c>
      <c r="P172" s="45">
        <v>1198400</v>
      </c>
      <c r="Q172" s="47">
        <v>0</v>
      </c>
      <c r="R172" s="45">
        <v>599200</v>
      </c>
      <c r="S172" s="45">
        <v>599200</v>
      </c>
      <c r="T172" s="45">
        <v>0</v>
      </c>
      <c r="U172" s="45">
        <v>0</v>
      </c>
      <c r="W172" s="97"/>
      <c r="X172" s="97"/>
      <c r="Y172" s="97"/>
      <c r="Z172" s="97"/>
      <c r="AA172" s="98"/>
      <c r="AB172" s="98"/>
      <c r="AC172" s="98"/>
      <c r="AD172" s="98"/>
    </row>
    <row r="173" spans="9:30" s="14" customFormat="1" ht="12.75">
      <c r="I173" s="17"/>
      <c r="J173" s="17"/>
      <c r="K173" s="17"/>
      <c r="L173" s="17"/>
      <c r="M173" s="74"/>
      <c r="N173" s="75"/>
      <c r="O173" s="75"/>
      <c r="P173" s="75"/>
      <c r="U173" s="16"/>
      <c r="W173" s="97"/>
      <c r="X173" s="97"/>
      <c r="Y173" s="97"/>
      <c r="Z173" s="97"/>
      <c r="AA173" s="98"/>
      <c r="AB173" s="98"/>
      <c r="AC173" s="98"/>
      <c r="AD173" s="98"/>
    </row>
    <row r="174" spans="13:30" ht="12.75">
      <c r="M174" s="76"/>
      <c r="N174" s="21"/>
      <c r="O174" s="21"/>
      <c r="P174" s="21"/>
      <c r="Q174" s="19"/>
      <c r="R174" s="19"/>
      <c r="S174" s="19"/>
      <c r="W174" s="80"/>
      <c r="X174" s="80"/>
      <c r="Y174" s="80"/>
      <c r="Z174" s="80"/>
      <c r="AA174" s="81"/>
      <c r="AB174" s="81"/>
      <c r="AC174" s="81"/>
      <c r="AD174" s="81"/>
    </row>
    <row r="175" spans="1:30" s="14" customFormat="1" ht="12.75">
      <c r="A175" s="11"/>
      <c r="B175" s="12"/>
      <c r="C175" s="13"/>
      <c r="J175" s="17"/>
      <c r="K175" s="17"/>
      <c r="L175" s="17"/>
      <c r="M175" s="18"/>
      <c r="N175" s="17"/>
      <c r="U175" s="16"/>
      <c r="W175" s="99"/>
      <c r="X175" s="99"/>
      <c r="Y175" s="99"/>
      <c r="Z175" s="99"/>
      <c r="AA175" s="98"/>
      <c r="AB175" s="98"/>
      <c r="AC175" s="98"/>
      <c r="AD175" s="98"/>
    </row>
    <row r="176" spans="1:26" s="14" customFormat="1" ht="12.75">
      <c r="A176" s="11"/>
      <c r="B176" s="12"/>
      <c r="C176" s="13"/>
      <c r="M176" s="15"/>
      <c r="U176" s="16"/>
      <c r="W176" s="78"/>
      <c r="X176" s="78"/>
      <c r="Y176" s="78"/>
      <c r="Z176" s="78"/>
    </row>
    <row r="177" spans="10:19" ht="12.75">
      <c r="J177" s="19"/>
      <c r="K177" s="19"/>
      <c r="L177" s="19"/>
      <c r="M177" s="110"/>
      <c r="N177" s="19"/>
      <c r="O177" s="19"/>
      <c r="P177" s="19"/>
      <c r="Q177" s="19"/>
      <c r="R177" s="19"/>
      <c r="S177" s="19"/>
    </row>
    <row r="178" spans="10:19" ht="12.75">
      <c r="J178" s="19"/>
      <c r="K178" s="19"/>
      <c r="L178" s="19"/>
      <c r="M178" s="110"/>
      <c r="N178" s="19"/>
      <c r="O178" s="19"/>
      <c r="P178" s="19"/>
      <c r="Q178" s="19"/>
      <c r="R178" s="19"/>
      <c r="S178" s="19"/>
    </row>
    <row r="179" spans="8:19" ht="12.75">
      <c r="H179" s="107"/>
      <c r="I179" s="107"/>
      <c r="J179" s="109"/>
      <c r="K179" s="109"/>
      <c r="L179" s="109"/>
      <c r="M179" s="108"/>
      <c r="N179" s="109"/>
      <c r="O179" s="109"/>
      <c r="P179" s="109"/>
      <c r="Q179" s="19"/>
      <c r="R179" s="19"/>
      <c r="S179" s="19"/>
    </row>
  </sheetData>
  <sheetProtection/>
  <mergeCells count="66">
    <mergeCell ref="W8:Z8"/>
    <mergeCell ref="AA8:AD8"/>
    <mergeCell ref="A125:B125"/>
    <mergeCell ref="A167:B167"/>
    <mergeCell ref="A130:B130"/>
    <mergeCell ref="A134:B134"/>
    <mergeCell ref="A140:B140"/>
    <mergeCell ref="A147:B147"/>
    <mergeCell ref="A158:B158"/>
    <mergeCell ref="A101:B101"/>
    <mergeCell ref="A112:B112"/>
    <mergeCell ref="A123:B123"/>
    <mergeCell ref="A124:B124"/>
    <mergeCell ref="A119:B119"/>
    <mergeCell ref="A121:B121"/>
    <mergeCell ref="A14:B14"/>
    <mergeCell ref="A88:B88"/>
    <mergeCell ref="A91:B91"/>
    <mergeCell ref="A29:B29"/>
    <mergeCell ref="A32:B32"/>
    <mergeCell ref="A36:B36"/>
    <mergeCell ref="A39:B39"/>
    <mergeCell ref="A53:B53"/>
    <mergeCell ref="A72:B72"/>
    <mergeCell ref="A69:B69"/>
    <mergeCell ref="A25:B25"/>
    <mergeCell ref="C7:D8"/>
    <mergeCell ref="J8:J9"/>
    <mergeCell ref="K8:L8"/>
    <mergeCell ref="A21:B21"/>
    <mergeCell ref="F7:F10"/>
    <mergeCell ref="A7:A10"/>
    <mergeCell ref="B7:B10"/>
    <mergeCell ref="A12:B12"/>
    <mergeCell ref="E7:E10"/>
    <mergeCell ref="P7:U7"/>
    <mergeCell ref="Q8:U8"/>
    <mergeCell ref="G7:G9"/>
    <mergeCell ref="H7:H9"/>
    <mergeCell ref="I7:I9"/>
    <mergeCell ref="N8:O8"/>
    <mergeCell ref="M8:M9"/>
    <mergeCell ref="R1:U1"/>
    <mergeCell ref="R3:U3"/>
    <mergeCell ref="N4:U4"/>
    <mergeCell ref="A5:U5"/>
    <mergeCell ref="J7:L7"/>
    <mergeCell ref="M7:O7"/>
    <mergeCell ref="A171:B171"/>
    <mergeCell ref="A168:B168"/>
    <mergeCell ref="A70:B70"/>
    <mergeCell ref="A118:B118"/>
    <mergeCell ref="A73:B73"/>
    <mergeCell ref="A74:B74"/>
    <mergeCell ref="A78:B78"/>
    <mergeCell ref="A27:B27"/>
    <mergeCell ref="A149:B149"/>
    <mergeCell ref="A93:B93"/>
    <mergeCell ref="A95:B95"/>
    <mergeCell ref="P8:P9"/>
    <mergeCell ref="A13:B13"/>
    <mergeCell ref="A15:B15"/>
    <mergeCell ref="A16:B16"/>
    <mergeCell ref="A17:B17"/>
    <mergeCell ref="C9:C10"/>
    <mergeCell ref="D9:D10"/>
  </mergeCells>
  <printOptions horizontalCentered="1"/>
  <pageMargins left="0.5905511811023623" right="0.5118110236220472" top="1.1811023622047245" bottom="0.7086614173228347" header="0.5118110236220472" footer="0.5118110236220472"/>
  <pageSetup firstPageNumber="4" useFirstPageNumber="1" fitToHeight="1000" horizontalDpi="600" verticalDpi="600" orientation="landscape" paperSize="9" scale="66" r:id="rId1"/>
  <headerFooter alignWithMargins="0">
    <oddHeader>&amp;C&amp;"Times New Roman,обычный"&amp;21&amp;P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lib7</cp:lastModifiedBy>
  <cp:lastPrinted>2015-07-17T09:33:11Z</cp:lastPrinted>
  <dcterms:created xsi:type="dcterms:W3CDTF">2011-06-07T09:48:20Z</dcterms:created>
  <dcterms:modified xsi:type="dcterms:W3CDTF">2015-07-20T07:06:12Z</dcterms:modified>
  <cp:category/>
  <cp:version/>
  <cp:contentType/>
  <cp:contentStatus/>
</cp:coreProperties>
</file>