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80" windowWidth="17490" windowHeight="35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Лист1!$A$12:$W$257</definedName>
    <definedName name="_xlnm.Print_Titles" localSheetId="0">Лист1!$12:$12</definedName>
    <definedName name="_xlnm.Print_Area" localSheetId="0">Лист1!$A$1:$S$262</definedName>
  </definedNames>
  <calcPr calcId="145621"/>
</workbook>
</file>

<file path=xl/calcChain.xml><?xml version="1.0" encoding="utf-8"?>
<calcChain xmlns="http://schemas.openxmlformats.org/spreadsheetml/2006/main">
  <c r="O159" i="1" l="1"/>
  <c r="N159" i="1"/>
  <c r="M159" i="1"/>
  <c r="L159" i="1"/>
  <c r="K159" i="1"/>
  <c r="J159" i="1"/>
  <c r="I159" i="1"/>
  <c r="H159" i="1"/>
  <c r="G159" i="1"/>
  <c r="P47" i="1" l="1"/>
  <c r="O49" i="1" l="1"/>
  <c r="N49" i="1"/>
  <c r="M49" i="1"/>
  <c r="I49" i="1"/>
  <c r="L49" i="1"/>
  <c r="K49" i="1"/>
  <c r="J49" i="1"/>
  <c r="H49" i="1"/>
  <c r="G49" i="1"/>
  <c r="H186" i="1" l="1"/>
  <c r="I186" i="1"/>
  <c r="J186" i="1"/>
  <c r="K186" i="1"/>
  <c r="L186" i="1"/>
  <c r="M186" i="1"/>
  <c r="N186" i="1"/>
  <c r="O186" i="1"/>
  <c r="G186" i="1"/>
  <c r="H114" i="1" l="1"/>
  <c r="I114" i="1"/>
  <c r="K114" i="1"/>
  <c r="L114" i="1"/>
  <c r="N114" i="1"/>
  <c r="O114" i="1"/>
  <c r="G114" i="1"/>
  <c r="H67" i="1"/>
  <c r="I67" i="1"/>
  <c r="J67" i="1"/>
  <c r="K67" i="1"/>
  <c r="L67" i="1"/>
  <c r="M67" i="1"/>
  <c r="N67" i="1"/>
  <c r="G67" i="1"/>
  <c r="H73" i="1"/>
  <c r="I73" i="1"/>
  <c r="J73" i="1"/>
  <c r="K73" i="1"/>
  <c r="L73" i="1"/>
  <c r="M73" i="1"/>
  <c r="N73" i="1"/>
  <c r="O73" i="1"/>
  <c r="G73" i="1"/>
  <c r="P66" i="1"/>
  <c r="P65" i="1" s="1"/>
  <c r="M64" i="1"/>
  <c r="P64" i="1" s="1"/>
  <c r="J64" i="1"/>
  <c r="J63" i="1" s="1"/>
  <c r="O63" i="1"/>
  <c r="N63" i="1"/>
  <c r="L63" i="1"/>
  <c r="K63" i="1"/>
  <c r="I63" i="1"/>
  <c r="H63" i="1"/>
  <c r="G63" i="1"/>
  <c r="P62" i="1"/>
  <c r="Q62" i="1" s="1"/>
  <c r="P61" i="1"/>
  <c r="O60" i="1"/>
  <c r="O59" i="1" s="1"/>
  <c r="N60" i="1"/>
  <c r="M60" i="1"/>
  <c r="L60" i="1"/>
  <c r="K60" i="1"/>
  <c r="J60" i="1"/>
  <c r="I60" i="1"/>
  <c r="H60" i="1"/>
  <c r="G60" i="1"/>
  <c r="N59" i="1" l="1"/>
  <c r="K59" i="1"/>
  <c r="G59" i="1"/>
  <c r="I59" i="1"/>
  <c r="H59" i="1"/>
  <c r="J59" i="1"/>
  <c r="L59" i="1"/>
  <c r="P60" i="1"/>
  <c r="Q61" i="1"/>
  <c r="R61" i="1" s="1"/>
  <c r="Q66" i="1"/>
  <c r="Q64" i="1"/>
  <c r="Q63" i="1" s="1"/>
  <c r="P63" i="1"/>
  <c r="P59" i="1" s="1"/>
  <c r="Q60" i="1"/>
  <c r="R62" i="1"/>
  <c r="M63" i="1"/>
  <c r="M59" i="1" s="1"/>
  <c r="Q65" i="1" l="1"/>
  <c r="Q59" i="1" s="1"/>
  <c r="T66" i="1"/>
  <c r="T65" i="1" s="1"/>
  <c r="R60" i="1"/>
  <c r="R66" i="1"/>
  <c r="R65" i="1" s="1"/>
  <c r="R64" i="1"/>
  <c r="R63" i="1" s="1"/>
  <c r="R59" i="1" l="1"/>
  <c r="H243" i="1" l="1"/>
  <c r="I243" i="1"/>
  <c r="J243" i="1"/>
  <c r="K243" i="1"/>
  <c r="L243" i="1"/>
  <c r="M243" i="1"/>
  <c r="N243" i="1"/>
  <c r="O243" i="1"/>
  <c r="G243" i="1"/>
  <c r="H244" i="1"/>
  <c r="I244" i="1"/>
  <c r="J244" i="1"/>
  <c r="K244" i="1"/>
  <c r="L244" i="1"/>
  <c r="M244" i="1"/>
  <c r="N244" i="1"/>
  <c r="O244" i="1"/>
  <c r="G244" i="1"/>
  <c r="H212" i="1"/>
  <c r="H13" i="1" s="1"/>
  <c r="I212" i="1"/>
  <c r="I13" i="1" s="1"/>
  <c r="J212" i="1"/>
  <c r="K212" i="1"/>
  <c r="K13" i="1" s="1"/>
  <c r="L212" i="1"/>
  <c r="L13" i="1" s="1"/>
  <c r="M212" i="1"/>
  <c r="N212" i="1"/>
  <c r="N13" i="1" s="1"/>
  <c r="O212" i="1"/>
  <c r="G212" i="1"/>
  <c r="G13" i="1" s="1"/>
  <c r="H213" i="1"/>
  <c r="I213" i="1"/>
  <c r="J213" i="1"/>
  <c r="K213" i="1"/>
  <c r="L213" i="1"/>
  <c r="M213" i="1"/>
  <c r="N213" i="1"/>
  <c r="O213" i="1"/>
  <c r="G213" i="1"/>
  <c r="H180" i="1"/>
  <c r="I180" i="1"/>
  <c r="K180" i="1"/>
  <c r="L180" i="1"/>
  <c r="N180" i="1"/>
  <c r="O180" i="1"/>
  <c r="G180" i="1"/>
  <c r="H149" i="1"/>
  <c r="I149" i="1"/>
  <c r="K149" i="1"/>
  <c r="L149" i="1"/>
  <c r="N149" i="1"/>
  <c r="O149" i="1"/>
  <c r="G149" i="1"/>
  <c r="H248" i="1"/>
  <c r="I248" i="1"/>
  <c r="J248" i="1"/>
  <c r="K248" i="1"/>
  <c r="L248" i="1"/>
  <c r="M248" i="1"/>
  <c r="N248" i="1"/>
  <c r="O248" i="1"/>
  <c r="G248" i="1"/>
  <c r="P251" i="1" l="1"/>
  <c r="Q251" i="1" s="1"/>
  <c r="R251" i="1" s="1"/>
  <c r="P252" i="1"/>
  <c r="Q252" i="1" s="1"/>
  <c r="R252" i="1" s="1"/>
  <c r="H133" i="1"/>
  <c r="I133" i="1"/>
  <c r="K133" i="1"/>
  <c r="L133" i="1"/>
  <c r="N133" i="1"/>
  <c r="O133" i="1"/>
  <c r="G133" i="1"/>
  <c r="P137" i="1"/>
  <c r="Q137" i="1" s="1"/>
  <c r="R137" i="1" s="1"/>
  <c r="P224" i="1"/>
  <c r="Q224" i="1" s="1"/>
  <c r="R224" i="1" s="1"/>
  <c r="P246" i="1"/>
  <c r="Q246" i="1" s="1"/>
  <c r="R246" i="1" s="1"/>
  <c r="P247" i="1"/>
  <c r="Q247" i="1" s="1"/>
  <c r="R247" i="1" s="1"/>
  <c r="P245" i="1"/>
  <c r="P219" i="1"/>
  <c r="Q219" i="1" s="1"/>
  <c r="R219" i="1" s="1"/>
  <c r="H203" i="1"/>
  <c r="I203" i="1"/>
  <c r="J203" i="1"/>
  <c r="K203" i="1"/>
  <c r="L203" i="1"/>
  <c r="M203" i="1"/>
  <c r="N203" i="1"/>
  <c r="O203" i="1"/>
  <c r="G203" i="1"/>
  <c r="H175" i="1"/>
  <c r="I175" i="1"/>
  <c r="J175" i="1"/>
  <c r="K175" i="1"/>
  <c r="L175" i="1"/>
  <c r="M175" i="1"/>
  <c r="N175" i="1"/>
  <c r="O175" i="1"/>
  <c r="G175" i="1"/>
  <c r="P244" i="1" l="1"/>
  <c r="Q245" i="1"/>
  <c r="H125" i="1"/>
  <c r="I125" i="1"/>
  <c r="J125" i="1"/>
  <c r="K125" i="1"/>
  <c r="L125" i="1"/>
  <c r="M125" i="1"/>
  <c r="N125" i="1"/>
  <c r="O125" i="1"/>
  <c r="G125" i="1"/>
  <c r="H87" i="1"/>
  <c r="I87" i="1"/>
  <c r="J87" i="1"/>
  <c r="K87" i="1"/>
  <c r="L87" i="1"/>
  <c r="M87" i="1"/>
  <c r="N87" i="1"/>
  <c r="G87" i="1"/>
  <c r="H97" i="1"/>
  <c r="I97" i="1"/>
  <c r="J97" i="1"/>
  <c r="K97" i="1"/>
  <c r="L97" i="1"/>
  <c r="M97" i="1"/>
  <c r="N97" i="1"/>
  <c r="G97" i="1"/>
  <c r="H146" i="1"/>
  <c r="I146" i="1"/>
  <c r="J146" i="1"/>
  <c r="K146" i="1"/>
  <c r="L146" i="1"/>
  <c r="M146" i="1"/>
  <c r="N146" i="1"/>
  <c r="O146" i="1"/>
  <c r="G146" i="1"/>
  <c r="H110" i="1"/>
  <c r="I110" i="1"/>
  <c r="J110" i="1"/>
  <c r="K110" i="1"/>
  <c r="L110" i="1"/>
  <c r="M110" i="1"/>
  <c r="N110" i="1"/>
  <c r="O110" i="1"/>
  <c r="G110" i="1"/>
  <c r="P111" i="1"/>
  <c r="P147" i="1"/>
  <c r="Q147" i="1" s="1"/>
  <c r="R245" i="1" l="1"/>
  <c r="Q244" i="1"/>
  <c r="Q111" i="1"/>
  <c r="R147" i="1"/>
  <c r="H77" i="1"/>
  <c r="I77" i="1"/>
  <c r="J77" i="1"/>
  <c r="K77" i="1"/>
  <c r="L77" i="1"/>
  <c r="M77" i="1"/>
  <c r="N77" i="1"/>
  <c r="O77" i="1"/>
  <c r="G77" i="1"/>
  <c r="P79" i="1"/>
  <c r="Q79" i="1" s="1"/>
  <c r="R244" i="1" l="1"/>
  <c r="R111" i="1"/>
  <c r="R79" i="1"/>
  <c r="H56" i="1"/>
  <c r="I56" i="1"/>
  <c r="J56" i="1"/>
  <c r="K56" i="1"/>
  <c r="L56" i="1"/>
  <c r="M56" i="1"/>
  <c r="N56" i="1"/>
  <c r="O56" i="1"/>
  <c r="G56" i="1"/>
  <c r="H83" i="1" l="1"/>
  <c r="I83" i="1"/>
  <c r="J83" i="1"/>
  <c r="K83" i="1"/>
  <c r="L83" i="1"/>
  <c r="M83" i="1"/>
  <c r="N83" i="1"/>
  <c r="O83" i="1"/>
  <c r="G83" i="1"/>
  <c r="P226" i="1" l="1"/>
  <c r="P227" i="1"/>
  <c r="Q226" i="1" l="1"/>
  <c r="R226" i="1" s="1"/>
  <c r="Q227" i="1"/>
  <c r="R227" i="1" s="1"/>
  <c r="N150" i="1"/>
  <c r="O150" i="1"/>
  <c r="N115" i="1"/>
  <c r="O115" i="1"/>
  <c r="P232" i="1" l="1"/>
  <c r="Q232" i="1" s="1"/>
  <c r="R232" i="1" s="1"/>
  <c r="P249" i="1"/>
  <c r="P250" i="1"/>
  <c r="P234" i="1"/>
  <c r="Q234" i="1" s="1"/>
  <c r="R234" i="1" s="1"/>
  <c r="P86" i="1"/>
  <c r="Q86" i="1" s="1"/>
  <c r="R86" i="1" s="1"/>
  <c r="P236" i="1"/>
  <c r="Q236" i="1" s="1"/>
  <c r="R236" i="1" s="1"/>
  <c r="P237" i="1"/>
  <c r="Q237" i="1" s="1"/>
  <c r="R237" i="1" s="1"/>
  <c r="P253" i="1"/>
  <c r="Q253" i="1" s="1"/>
  <c r="R253" i="1" s="1"/>
  <c r="P254" i="1"/>
  <c r="Q254" i="1" s="1"/>
  <c r="R254" i="1" s="1"/>
  <c r="P255" i="1"/>
  <c r="Q255" i="1" s="1"/>
  <c r="R255" i="1" s="1"/>
  <c r="P256" i="1"/>
  <c r="Q256" i="1" s="1"/>
  <c r="R256" i="1" s="1"/>
  <c r="P257" i="1"/>
  <c r="Q257" i="1" s="1"/>
  <c r="R257" i="1" s="1"/>
  <c r="Q250" i="1"/>
  <c r="R250" i="1" s="1"/>
  <c r="P230" i="1"/>
  <c r="Q230" i="1" s="1"/>
  <c r="P243" i="1" l="1"/>
  <c r="Q249" i="1"/>
  <c r="Q243" i="1" s="1"/>
  <c r="P248" i="1"/>
  <c r="R230" i="1"/>
  <c r="R249" i="1" l="1"/>
  <c r="Q248" i="1"/>
  <c r="P220" i="1"/>
  <c r="Q220" i="1" s="1"/>
  <c r="R220" i="1" s="1"/>
  <c r="P217" i="1"/>
  <c r="P216" i="1"/>
  <c r="P231" i="1"/>
  <c r="P233" i="1"/>
  <c r="Q233" i="1" s="1"/>
  <c r="R233" i="1" s="1"/>
  <c r="P235" i="1"/>
  <c r="Q235" i="1" s="1"/>
  <c r="R235" i="1" s="1"/>
  <c r="P238" i="1"/>
  <c r="Q238" i="1" s="1"/>
  <c r="R238" i="1" s="1"/>
  <c r="P239" i="1"/>
  <c r="Q239" i="1" s="1"/>
  <c r="R239" i="1" s="1"/>
  <c r="P240" i="1"/>
  <c r="Q240" i="1" s="1"/>
  <c r="R240" i="1" s="1"/>
  <c r="P241" i="1"/>
  <c r="Q241" i="1" s="1"/>
  <c r="R241" i="1" s="1"/>
  <c r="P242" i="1"/>
  <c r="Q242" i="1" s="1"/>
  <c r="R242" i="1" s="1"/>
  <c r="P208" i="1"/>
  <c r="Q208" i="1" s="1"/>
  <c r="R208" i="1" s="1"/>
  <c r="P209" i="1"/>
  <c r="Q209" i="1" s="1"/>
  <c r="R209" i="1" s="1"/>
  <c r="P210" i="1"/>
  <c r="Q210" i="1" s="1"/>
  <c r="R210" i="1" s="1"/>
  <c r="P211" i="1"/>
  <c r="Q211" i="1" s="1"/>
  <c r="R211" i="1" s="1"/>
  <c r="P229" i="1"/>
  <c r="H228" i="1"/>
  <c r="I228" i="1"/>
  <c r="J228" i="1"/>
  <c r="K228" i="1"/>
  <c r="L228" i="1"/>
  <c r="M228" i="1"/>
  <c r="N228" i="1"/>
  <c r="O228" i="1"/>
  <c r="G228" i="1"/>
  <c r="P223" i="1"/>
  <c r="Q223" i="1" s="1"/>
  <c r="R223" i="1" s="1"/>
  <c r="P225" i="1"/>
  <c r="Q225" i="1" s="1"/>
  <c r="R225" i="1" s="1"/>
  <c r="P222" i="1"/>
  <c r="P215" i="1"/>
  <c r="Q215" i="1" s="1"/>
  <c r="R215" i="1" s="1"/>
  <c r="P51" i="1"/>
  <c r="P218" i="1"/>
  <c r="Q218" i="1" s="1"/>
  <c r="R218" i="1" s="1"/>
  <c r="P191" i="1"/>
  <c r="Q191" i="1" s="1"/>
  <c r="R191" i="1" s="1"/>
  <c r="P192" i="1"/>
  <c r="Q192" i="1" s="1"/>
  <c r="R192" i="1" s="1"/>
  <c r="P214" i="1"/>
  <c r="P157" i="1"/>
  <c r="P158" i="1"/>
  <c r="P177" i="1"/>
  <c r="Q177" i="1" s="1"/>
  <c r="R177" i="1" s="1"/>
  <c r="P178" i="1"/>
  <c r="Q178" i="1" s="1"/>
  <c r="R178" i="1" s="1"/>
  <c r="P179" i="1"/>
  <c r="Q179" i="1" s="1"/>
  <c r="R179" i="1" s="1"/>
  <c r="P148" i="1"/>
  <c r="P112" i="1"/>
  <c r="P204" i="1"/>
  <c r="P205" i="1"/>
  <c r="Q205" i="1" s="1"/>
  <c r="R205" i="1" s="1"/>
  <c r="P206" i="1"/>
  <c r="Q206" i="1" s="1"/>
  <c r="R206" i="1" s="1"/>
  <c r="P207" i="1"/>
  <c r="Q207" i="1" s="1"/>
  <c r="R207" i="1" s="1"/>
  <c r="P176" i="1"/>
  <c r="P199" i="1"/>
  <c r="Q199" i="1" s="1"/>
  <c r="R199" i="1" s="1"/>
  <c r="P201" i="1"/>
  <c r="Q201" i="1" s="1"/>
  <c r="R201" i="1" s="1"/>
  <c r="P198" i="1"/>
  <c r="P161" i="1"/>
  <c r="Q161" i="1" s="1"/>
  <c r="R161" i="1" s="1"/>
  <c r="P196" i="1"/>
  <c r="P195" i="1" s="1"/>
  <c r="P193" i="1"/>
  <c r="P194" i="1"/>
  <c r="P98" i="1"/>
  <c r="P188" i="1"/>
  <c r="Q188" i="1" s="1"/>
  <c r="R188" i="1" s="1"/>
  <c r="P189" i="1"/>
  <c r="Q189" i="1" s="1"/>
  <c r="R189" i="1" s="1"/>
  <c r="P190" i="1"/>
  <c r="Q190" i="1" s="1"/>
  <c r="R190" i="1" s="1"/>
  <c r="P187" i="1"/>
  <c r="P124" i="1"/>
  <c r="Q124" i="1" s="1"/>
  <c r="R124" i="1" s="1"/>
  <c r="P123" i="1"/>
  <c r="Q123" i="1" s="1"/>
  <c r="P183" i="1"/>
  <c r="Q183" i="1" s="1"/>
  <c r="R183" i="1" s="1"/>
  <c r="P184" i="1"/>
  <c r="Q184" i="1" s="1"/>
  <c r="R184" i="1" s="1"/>
  <c r="P185" i="1"/>
  <c r="Q185" i="1" s="1"/>
  <c r="R185" i="1" s="1"/>
  <c r="P182" i="1"/>
  <c r="H164" i="1"/>
  <c r="I164" i="1"/>
  <c r="K164" i="1"/>
  <c r="L164" i="1"/>
  <c r="N164" i="1"/>
  <c r="O164" i="1"/>
  <c r="G164" i="1"/>
  <c r="P166" i="1"/>
  <c r="Q166" i="1" s="1"/>
  <c r="R166" i="1" s="1"/>
  <c r="P167" i="1"/>
  <c r="Q167" i="1" s="1"/>
  <c r="R167" i="1" s="1"/>
  <c r="P168" i="1"/>
  <c r="Q168" i="1" s="1"/>
  <c r="R168" i="1" s="1"/>
  <c r="P169" i="1"/>
  <c r="Q169" i="1" s="1"/>
  <c r="R169" i="1" s="1"/>
  <c r="P170" i="1"/>
  <c r="Q170" i="1" s="1"/>
  <c r="R170" i="1" s="1"/>
  <c r="P171" i="1"/>
  <c r="Q171" i="1" s="1"/>
  <c r="R171" i="1" s="1"/>
  <c r="P172" i="1"/>
  <c r="Q172" i="1" s="1"/>
  <c r="R172" i="1" s="1"/>
  <c r="P173" i="1"/>
  <c r="Q173" i="1" s="1"/>
  <c r="R173" i="1" s="1"/>
  <c r="P165" i="1"/>
  <c r="P145" i="1"/>
  <c r="Q145" i="1" s="1"/>
  <c r="R145" i="1" s="1"/>
  <c r="P144" i="1"/>
  <c r="Q144" i="1" s="1"/>
  <c r="Q55" i="1"/>
  <c r="R55" i="1" s="1"/>
  <c r="P163" i="1"/>
  <c r="Q163" i="1" s="1"/>
  <c r="R163" i="1" s="1"/>
  <c r="P160" i="1"/>
  <c r="P78" i="1"/>
  <c r="P77" i="1" s="1"/>
  <c r="P134" i="1"/>
  <c r="P99" i="1"/>
  <c r="Q99" i="1" s="1"/>
  <c r="R99" i="1" s="1"/>
  <c r="P132" i="1"/>
  <c r="P130" i="1"/>
  <c r="P129" i="1" s="1"/>
  <c r="P154" i="1"/>
  <c r="Q154" i="1" s="1"/>
  <c r="R154" i="1" s="1"/>
  <c r="P155" i="1"/>
  <c r="Q155" i="1" s="1"/>
  <c r="R155" i="1" s="1"/>
  <c r="P156" i="1"/>
  <c r="Q156" i="1" s="1"/>
  <c r="R156" i="1" s="1"/>
  <c r="P153" i="1"/>
  <c r="P152" i="1"/>
  <c r="Q152" i="1" s="1"/>
  <c r="P151" i="1"/>
  <c r="P113" i="1"/>
  <c r="Q113" i="1" s="1"/>
  <c r="P127" i="1"/>
  <c r="Q127" i="1" s="1"/>
  <c r="R127" i="1" s="1"/>
  <c r="P128" i="1"/>
  <c r="Q128" i="1" s="1"/>
  <c r="R128" i="1" s="1"/>
  <c r="P126" i="1"/>
  <c r="P118" i="1"/>
  <c r="Q118" i="1" s="1"/>
  <c r="R118" i="1" s="1"/>
  <c r="P119" i="1"/>
  <c r="Q119" i="1" s="1"/>
  <c r="R119" i="1" s="1"/>
  <c r="P120" i="1"/>
  <c r="Q120" i="1" s="1"/>
  <c r="R120" i="1" s="1"/>
  <c r="P121" i="1"/>
  <c r="Q121" i="1" s="1"/>
  <c r="R121" i="1" s="1"/>
  <c r="P117" i="1"/>
  <c r="P116" i="1"/>
  <c r="P102" i="1"/>
  <c r="Q102" i="1" s="1"/>
  <c r="R102" i="1" s="1"/>
  <c r="P103" i="1"/>
  <c r="Q103" i="1" s="1"/>
  <c r="R103" i="1" s="1"/>
  <c r="P104" i="1"/>
  <c r="Q104" i="1" s="1"/>
  <c r="R104" i="1" s="1"/>
  <c r="P105" i="1"/>
  <c r="Q105" i="1" s="1"/>
  <c r="R105" i="1" s="1"/>
  <c r="P106" i="1"/>
  <c r="Q106" i="1" s="1"/>
  <c r="R106" i="1" s="1"/>
  <c r="P107" i="1"/>
  <c r="Q107" i="1" s="1"/>
  <c r="R107" i="1" s="1"/>
  <c r="P108" i="1"/>
  <c r="Q108" i="1" s="1"/>
  <c r="R108" i="1" s="1"/>
  <c r="P109" i="1"/>
  <c r="Q109" i="1" s="1"/>
  <c r="R109" i="1" s="1"/>
  <c r="M202" i="1"/>
  <c r="P202" i="1" s="1"/>
  <c r="Q202" i="1" s="1"/>
  <c r="R202" i="1" s="1"/>
  <c r="J202" i="1"/>
  <c r="J180" i="1" s="1"/>
  <c r="O197" i="1"/>
  <c r="N197" i="1"/>
  <c r="L197" i="1"/>
  <c r="K197" i="1"/>
  <c r="I197" i="1"/>
  <c r="H197" i="1"/>
  <c r="G197" i="1"/>
  <c r="O195" i="1"/>
  <c r="N195" i="1"/>
  <c r="M195" i="1"/>
  <c r="L195" i="1"/>
  <c r="K195" i="1"/>
  <c r="J195" i="1"/>
  <c r="I195" i="1"/>
  <c r="H195" i="1"/>
  <c r="G195" i="1"/>
  <c r="O98" i="1"/>
  <c r="O122" i="1"/>
  <c r="N122" i="1"/>
  <c r="M122" i="1"/>
  <c r="L122" i="1"/>
  <c r="K122" i="1"/>
  <c r="J122" i="1"/>
  <c r="I122" i="1"/>
  <c r="H122" i="1"/>
  <c r="G122" i="1"/>
  <c r="O181" i="1"/>
  <c r="N181" i="1"/>
  <c r="M181" i="1"/>
  <c r="L181" i="1"/>
  <c r="K181" i="1"/>
  <c r="J181" i="1"/>
  <c r="I181" i="1"/>
  <c r="H181" i="1"/>
  <c r="G181" i="1"/>
  <c r="M174" i="1"/>
  <c r="M149" i="1" s="1"/>
  <c r="J174" i="1"/>
  <c r="J149" i="1" s="1"/>
  <c r="M200" i="1"/>
  <c r="O143" i="1"/>
  <c r="N143" i="1"/>
  <c r="M143" i="1"/>
  <c r="L143" i="1"/>
  <c r="K143" i="1"/>
  <c r="J143" i="1"/>
  <c r="I143" i="1"/>
  <c r="H143" i="1"/>
  <c r="G143" i="1"/>
  <c r="O54" i="1"/>
  <c r="N54" i="1"/>
  <c r="M54" i="1"/>
  <c r="L54" i="1"/>
  <c r="K54" i="1"/>
  <c r="J54" i="1"/>
  <c r="I54" i="1"/>
  <c r="H54" i="1"/>
  <c r="G54" i="1"/>
  <c r="O162" i="1"/>
  <c r="N162" i="1"/>
  <c r="M162" i="1"/>
  <c r="P162" i="1" s="1"/>
  <c r="Q162" i="1" s="1"/>
  <c r="R162" i="1" s="1"/>
  <c r="L162" i="1"/>
  <c r="K162" i="1"/>
  <c r="J162" i="1"/>
  <c r="I162" i="1"/>
  <c r="H162" i="1"/>
  <c r="G162" i="1"/>
  <c r="M136" i="1"/>
  <c r="P136" i="1" s="1"/>
  <c r="Q136" i="1" s="1"/>
  <c r="R136" i="1" s="1"/>
  <c r="J136" i="1"/>
  <c r="M135" i="1"/>
  <c r="J135" i="1"/>
  <c r="J134" i="1"/>
  <c r="O131" i="1"/>
  <c r="N131" i="1"/>
  <c r="M131" i="1"/>
  <c r="L131" i="1"/>
  <c r="K131" i="1"/>
  <c r="J131" i="1"/>
  <c r="I131" i="1"/>
  <c r="H131" i="1"/>
  <c r="G131" i="1"/>
  <c r="O129" i="1"/>
  <c r="N129" i="1"/>
  <c r="M129" i="1"/>
  <c r="L129" i="1"/>
  <c r="K129" i="1"/>
  <c r="J129" i="1"/>
  <c r="I129" i="1"/>
  <c r="H129" i="1"/>
  <c r="G129" i="1"/>
  <c r="M150" i="1"/>
  <c r="L150" i="1"/>
  <c r="K150" i="1"/>
  <c r="J150" i="1"/>
  <c r="I150" i="1"/>
  <c r="H150" i="1"/>
  <c r="G150" i="1"/>
  <c r="M142" i="1"/>
  <c r="P142" i="1" s="1"/>
  <c r="Q142" i="1" s="1"/>
  <c r="R142" i="1" s="1"/>
  <c r="M141" i="1"/>
  <c r="P141" i="1" s="1"/>
  <c r="Q141" i="1" s="1"/>
  <c r="R141" i="1" s="1"/>
  <c r="M140" i="1"/>
  <c r="P140" i="1" s="1"/>
  <c r="Q140" i="1" s="1"/>
  <c r="R140" i="1" s="1"/>
  <c r="M139" i="1"/>
  <c r="P139" i="1" s="1"/>
  <c r="Q139" i="1" s="1"/>
  <c r="O138" i="1"/>
  <c r="N138" i="1"/>
  <c r="L138" i="1"/>
  <c r="K138" i="1"/>
  <c r="J138" i="1"/>
  <c r="I138" i="1"/>
  <c r="H138" i="1"/>
  <c r="G138" i="1"/>
  <c r="M115" i="1"/>
  <c r="L115" i="1"/>
  <c r="K115" i="1"/>
  <c r="J115" i="1"/>
  <c r="I115" i="1"/>
  <c r="H115" i="1"/>
  <c r="G115" i="1"/>
  <c r="O109" i="1"/>
  <c r="O108" i="1"/>
  <c r="O107" i="1"/>
  <c r="O106" i="1"/>
  <c r="O104" i="1"/>
  <c r="P101" i="1"/>
  <c r="N100" i="1"/>
  <c r="M100" i="1"/>
  <c r="L100" i="1"/>
  <c r="K100" i="1"/>
  <c r="J100" i="1"/>
  <c r="I100" i="1"/>
  <c r="H100" i="1"/>
  <c r="G100" i="1"/>
  <c r="P96" i="1"/>
  <c r="Q96" i="1" s="1"/>
  <c r="P95" i="1"/>
  <c r="P94" i="1"/>
  <c r="Q94" i="1" s="1"/>
  <c r="P93" i="1"/>
  <c r="P92" i="1"/>
  <c r="O91" i="1"/>
  <c r="N91" i="1"/>
  <c r="M91" i="1"/>
  <c r="L91" i="1"/>
  <c r="K91" i="1"/>
  <c r="J91" i="1"/>
  <c r="I91" i="1"/>
  <c r="H91" i="1"/>
  <c r="G91" i="1"/>
  <c r="P90" i="1"/>
  <c r="Q90" i="1" s="1"/>
  <c r="P89" i="1"/>
  <c r="O88" i="1"/>
  <c r="N88" i="1"/>
  <c r="M88" i="1"/>
  <c r="L88" i="1"/>
  <c r="K88" i="1"/>
  <c r="J88" i="1"/>
  <c r="I88" i="1"/>
  <c r="H88" i="1"/>
  <c r="G88" i="1"/>
  <c r="P85" i="1"/>
  <c r="P84" i="1"/>
  <c r="P82" i="1"/>
  <c r="Q82" i="1" s="1"/>
  <c r="P81" i="1"/>
  <c r="O80" i="1"/>
  <c r="N80" i="1"/>
  <c r="M80" i="1"/>
  <c r="L80" i="1"/>
  <c r="K80" i="1"/>
  <c r="J80" i="1"/>
  <c r="I80" i="1"/>
  <c r="H80" i="1"/>
  <c r="G80" i="1"/>
  <c r="P76" i="1"/>
  <c r="Q76" i="1" s="1"/>
  <c r="P75" i="1"/>
  <c r="Q75" i="1" s="1"/>
  <c r="P74" i="1"/>
  <c r="P72" i="1"/>
  <c r="Q72" i="1" s="1"/>
  <c r="O72" i="1"/>
  <c r="P71" i="1"/>
  <c r="Q71" i="1" s="1"/>
  <c r="P70" i="1"/>
  <c r="P69" i="1"/>
  <c r="O68" i="1"/>
  <c r="N68" i="1"/>
  <c r="M68" i="1"/>
  <c r="L68" i="1"/>
  <c r="K68" i="1"/>
  <c r="J68" i="1"/>
  <c r="I68" i="1"/>
  <c r="H68" i="1"/>
  <c r="G68" i="1"/>
  <c r="P53" i="1"/>
  <c r="Q53" i="1" s="1"/>
  <c r="Q52" i="1" s="1"/>
  <c r="O52" i="1"/>
  <c r="N52" i="1"/>
  <c r="M52" i="1"/>
  <c r="L52" i="1"/>
  <c r="K52" i="1"/>
  <c r="J52" i="1"/>
  <c r="I52" i="1"/>
  <c r="H52" i="1"/>
  <c r="G52" i="1"/>
  <c r="Q50" i="1"/>
  <c r="P58" i="1"/>
  <c r="P57" i="1"/>
  <c r="O47" i="1"/>
  <c r="N47" i="1"/>
  <c r="M47" i="1"/>
  <c r="L47" i="1"/>
  <c r="K47" i="1"/>
  <c r="J47" i="1"/>
  <c r="I47" i="1"/>
  <c r="H47" i="1"/>
  <c r="G47" i="1"/>
  <c r="Q160" i="1" l="1"/>
  <c r="Q159" i="1" s="1"/>
  <c r="P159" i="1"/>
  <c r="M180" i="1"/>
  <c r="P73" i="1"/>
  <c r="Q51" i="1"/>
  <c r="R51" i="1" s="1"/>
  <c r="P49" i="1"/>
  <c r="O67" i="1"/>
  <c r="O13" i="1"/>
  <c r="J114" i="1"/>
  <c r="J13" i="1"/>
  <c r="Q187" i="1"/>
  <c r="Q186" i="1" s="1"/>
  <c r="P186" i="1"/>
  <c r="M114" i="1"/>
  <c r="P67" i="1"/>
  <c r="R248" i="1"/>
  <c r="R243" i="1"/>
  <c r="P213" i="1"/>
  <c r="P212" i="1"/>
  <c r="M133" i="1"/>
  <c r="J133" i="1"/>
  <c r="Q134" i="1"/>
  <c r="R134" i="1" s="1"/>
  <c r="Q231" i="1"/>
  <c r="Q204" i="1"/>
  <c r="P203" i="1"/>
  <c r="Q176" i="1"/>
  <c r="Q175" i="1" s="1"/>
  <c r="P175" i="1"/>
  <c r="P125" i="1"/>
  <c r="P200" i="1"/>
  <c r="Q200" i="1" s="1"/>
  <c r="R200" i="1" s="1"/>
  <c r="J197" i="1"/>
  <c r="O97" i="1"/>
  <c r="O87" i="1"/>
  <c r="Q93" i="1"/>
  <c r="R93" i="1" s="1"/>
  <c r="P87" i="1"/>
  <c r="P97" i="1"/>
  <c r="P135" i="1"/>
  <c r="Q135" i="1" s="1"/>
  <c r="R135" i="1" s="1"/>
  <c r="M164" i="1"/>
  <c r="Q148" i="1"/>
  <c r="P146" i="1"/>
  <c r="G46" i="1"/>
  <c r="J164" i="1"/>
  <c r="P110" i="1"/>
  <c r="Q112" i="1"/>
  <c r="Q110" i="1" s="1"/>
  <c r="Q70" i="1"/>
  <c r="P56" i="1"/>
  <c r="P83" i="1"/>
  <c r="H46" i="1"/>
  <c r="J46" i="1"/>
  <c r="L46" i="1"/>
  <c r="N46" i="1"/>
  <c r="I46" i="1"/>
  <c r="K46" i="1"/>
  <c r="M46" i="1"/>
  <c r="O46" i="1"/>
  <c r="P115" i="1"/>
  <c r="P150" i="1"/>
  <c r="Q216" i="1"/>
  <c r="R216" i="1" s="1"/>
  <c r="P181" i="1"/>
  <c r="Q217" i="1"/>
  <c r="R217" i="1" s="1"/>
  <c r="P228" i="1"/>
  <c r="Q229" i="1"/>
  <c r="Q158" i="1"/>
  <c r="Q157" i="1"/>
  <c r="Q222" i="1"/>
  <c r="R222" i="1" s="1"/>
  <c r="Q214" i="1"/>
  <c r="P143" i="1"/>
  <c r="P174" i="1"/>
  <c r="Q174" i="1" s="1"/>
  <c r="R174" i="1" s="1"/>
  <c r="Q122" i="1"/>
  <c r="Q132" i="1"/>
  <c r="R132" i="1" s="1"/>
  <c r="R131" i="1" s="1"/>
  <c r="R160" i="1"/>
  <c r="R159" i="1" s="1"/>
  <c r="R144" i="1"/>
  <c r="R143" i="1" s="1"/>
  <c r="Q165" i="1"/>
  <c r="Q98" i="1"/>
  <c r="Q198" i="1"/>
  <c r="Q196" i="1"/>
  <c r="Q195" i="1" s="1"/>
  <c r="Q193" i="1"/>
  <c r="R193" i="1" s="1"/>
  <c r="Q194" i="1"/>
  <c r="R123" i="1"/>
  <c r="R122" i="1" s="1"/>
  <c r="P122" i="1"/>
  <c r="Q182" i="1"/>
  <c r="Q143" i="1"/>
  <c r="Q78" i="1"/>
  <c r="Q77" i="1" s="1"/>
  <c r="Q130" i="1"/>
  <c r="Q129" i="1" s="1"/>
  <c r="P52" i="1"/>
  <c r="R82" i="1"/>
  <c r="R90" i="1"/>
  <c r="P100" i="1"/>
  <c r="Q101" i="1"/>
  <c r="R101" i="1" s="1"/>
  <c r="R100" i="1" s="1"/>
  <c r="O100" i="1"/>
  <c r="M138" i="1"/>
  <c r="Q58" i="1"/>
  <c r="R58" i="1" s="1"/>
  <c r="R53" i="1"/>
  <c r="R52" i="1" s="1"/>
  <c r="Q57" i="1"/>
  <c r="R72" i="1"/>
  <c r="Q74" i="1"/>
  <c r="R76" i="1"/>
  <c r="Q95" i="1"/>
  <c r="R95" i="1" s="1"/>
  <c r="Q116" i="1"/>
  <c r="R152" i="1"/>
  <c r="Q151" i="1"/>
  <c r="Q153" i="1"/>
  <c r="R153" i="1" s="1"/>
  <c r="Q138" i="1"/>
  <c r="R139" i="1"/>
  <c r="R138" i="1" s="1"/>
  <c r="Q126" i="1"/>
  <c r="Q125" i="1" s="1"/>
  <c r="Q117" i="1"/>
  <c r="Q47" i="1"/>
  <c r="R50" i="1"/>
  <c r="Q81" i="1"/>
  <c r="Q80" i="1" s="1"/>
  <c r="P80" i="1"/>
  <c r="Q84" i="1"/>
  <c r="Q85" i="1"/>
  <c r="R85" i="1" s="1"/>
  <c r="Q89" i="1"/>
  <c r="P88" i="1"/>
  <c r="Q69" i="1"/>
  <c r="P68" i="1"/>
  <c r="Q92" i="1"/>
  <c r="R92" i="1" s="1"/>
  <c r="P91" i="1"/>
  <c r="R71" i="1"/>
  <c r="R75" i="1"/>
  <c r="R94" i="1"/>
  <c r="R96" i="1"/>
  <c r="P138" i="1"/>
  <c r="P131" i="1"/>
  <c r="M197" i="1"/>
  <c r="O221" i="1"/>
  <c r="N221" i="1"/>
  <c r="M221" i="1"/>
  <c r="L221" i="1"/>
  <c r="K221" i="1"/>
  <c r="J221" i="1"/>
  <c r="I221" i="1"/>
  <c r="H221" i="1"/>
  <c r="G221" i="1"/>
  <c r="R49" i="1" l="1"/>
  <c r="Q49" i="1"/>
  <c r="R187" i="1"/>
  <c r="R186" i="1" s="1"/>
  <c r="Q114" i="1"/>
  <c r="P114" i="1"/>
  <c r="R69" i="1"/>
  <c r="Q67" i="1"/>
  <c r="R74" i="1"/>
  <c r="R73" i="1" s="1"/>
  <c r="Q73" i="1"/>
  <c r="Q56" i="1"/>
  <c r="R70" i="1"/>
  <c r="Q213" i="1"/>
  <c r="Q212" i="1"/>
  <c r="Q13" i="1" s="1"/>
  <c r="Q228" i="1"/>
  <c r="R133" i="1"/>
  <c r="R214" i="1"/>
  <c r="Q149" i="1"/>
  <c r="Q180" i="1"/>
  <c r="P180" i="1"/>
  <c r="P149" i="1"/>
  <c r="P133" i="1"/>
  <c r="Q133" i="1"/>
  <c r="R231" i="1"/>
  <c r="R204" i="1"/>
  <c r="R203" i="1" s="1"/>
  <c r="Q203" i="1"/>
  <c r="Q197" i="1"/>
  <c r="Q164" i="1"/>
  <c r="R176" i="1"/>
  <c r="R175" i="1" s="1"/>
  <c r="P197" i="1"/>
  <c r="Q87" i="1"/>
  <c r="R98" i="1"/>
  <c r="R97" i="1" s="1"/>
  <c r="Q97" i="1"/>
  <c r="R148" i="1"/>
  <c r="R146" i="1" s="1"/>
  <c r="Q146" i="1"/>
  <c r="R89" i="1"/>
  <c r="R112" i="1"/>
  <c r="R81" i="1"/>
  <c r="R80" i="1" s="1"/>
  <c r="Q46" i="1"/>
  <c r="R84" i="1"/>
  <c r="R83" i="1" s="1"/>
  <c r="Q83" i="1"/>
  <c r="Q150" i="1"/>
  <c r="R116" i="1"/>
  <c r="Q115" i="1"/>
  <c r="R158" i="1"/>
  <c r="Q100" i="1"/>
  <c r="R157" i="1"/>
  <c r="R229" i="1"/>
  <c r="R130" i="1"/>
  <c r="R129" i="1" s="1"/>
  <c r="R78" i="1"/>
  <c r="R77" i="1" s="1"/>
  <c r="P164" i="1"/>
  <c r="R165" i="1"/>
  <c r="R164" i="1" s="1"/>
  <c r="R198" i="1"/>
  <c r="R197" i="1" s="1"/>
  <c r="R196" i="1"/>
  <c r="R195" i="1" s="1"/>
  <c r="R194" i="1"/>
  <c r="Q181" i="1"/>
  <c r="R182" i="1"/>
  <c r="R57" i="1"/>
  <c r="R56" i="1" s="1"/>
  <c r="R126" i="1"/>
  <c r="R125" i="1" s="1"/>
  <c r="Q131" i="1"/>
  <c r="Q91" i="1"/>
  <c r="R151" i="1"/>
  <c r="R113" i="1"/>
  <c r="R117" i="1"/>
  <c r="R91" i="1"/>
  <c r="Q68" i="1"/>
  <c r="R47" i="1"/>
  <c r="Q88" i="1"/>
  <c r="P221" i="1"/>
  <c r="R13" i="1" l="1"/>
  <c r="R68" i="1"/>
  <c r="R114" i="1"/>
  <c r="R67" i="1"/>
  <c r="R213" i="1"/>
  <c r="R212" i="1"/>
  <c r="R149" i="1"/>
  <c r="R180" i="1"/>
  <c r="R228" i="1"/>
  <c r="R88" i="1"/>
  <c r="R87" i="1"/>
  <c r="R150" i="1"/>
  <c r="R110" i="1"/>
  <c r="P46" i="1"/>
  <c r="R46" i="1"/>
  <c r="R115" i="1"/>
  <c r="R181" i="1"/>
  <c r="Q221" i="1"/>
  <c r="R221" i="1"/>
  <c r="P44" i="1" l="1"/>
  <c r="R43" i="1" l="1"/>
  <c r="Q43" i="1"/>
  <c r="O43" i="1"/>
  <c r="N43" i="1"/>
  <c r="M43" i="1"/>
  <c r="L43" i="1"/>
  <c r="K43" i="1"/>
  <c r="J43" i="1"/>
  <c r="I43" i="1"/>
  <c r="H43" i="1"/>
  <c r="G43" i="1"/>
  <c r="P29" i="1" l="1"/>
  <c r="P26" i="1"/>
  <c r="P27" i="1" l="1"/>
  <c r="O22" i="1" l="1"/>
  <c r="N22" i="1"/>
  <c r="M22" i="1"/>
  <c r="Q39" i="1" l="1"/>
  <c r="Q37" i="1"/>
  <c r="Q32" i="1"/>
  <c r="Q30" i="1"/>
  <c r="Q28" i="1"/>
  <c r="Q25" i="1"/>
  <c r="Q23" i="1"/>
  <c r="Q22" i="1"/>
  <c r="Q15" i="1"/>
  <c r="Q14" i="1" s="1"/>
  <c r="R39" i="1"/>
  <c r="R37" i="1"/>
  <c r="R32" i="1"/>
  <c r="R30" i="1"/>
  <c r="R28" i="1"/>
  <c r="R25" i="1"/>
  <c r="R23" i="1"/>
  <c r="R22" i="1"/>
  <c r="R15" i="1"/>
  <c r="Q36" i="1" l="1"/>
  <c r="R36" i="1"/>
  <c r="R14" i="1"/>
  <c r="H22" i="1" l="1"/>
  <c r="P18" i="1" l="1"/>
  <c r="M18" i="1"/>
  <c r="P17" i="1"/>
  <c r="G15" i="1" l="1"/>
  <c r="G14" i="1" s="1"/>
  <c r="H15" i="1"/>
  <c r="H14" i="1" s="1"/>
  <c r="I15" i="1"/>
  <c r="I14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l="1"/>
  <c r="P45" i="1"/>
  <c r="P43" i="1" l="1"/>
  <c r="P13" i="1"/>
  <c r="P37" i="1"/>
  <c r="P39" i="1" l="1"/>
  <c r="P36" i="1" s="1"/>
  <c r="L22" i="1" l="1"/>
  <c r="K22" i="1"/>
  <c r="J22" i="1"/>
  <c r="I22" i="1"/>
  <c r="G22" i="1"/>
  <c r="P25" i="1"/>
  <c r="O25" i="1"/>
  <c r="N25" i="1"/>
  <c r="M25" i="1"/>
  <c r="L25" i="1"/>
  <c r="K25" i="1"/>
  <c r="J25" i="1"/>
  <c r="I25" i="1"/>
  <c r="H25" i="1"/>
  <c r="G25" i="1"/>
  <c r="O28" i="1" l="1"/>
  <c r="N28" i="1"/>
  <c r="M28" i="1"/>
  <c r="L28" i="1"/>
  <c r="K28" i="1"/>
  <c r="J28" i="1"/>
  <c r="I28" i="1"/>
  <c r="H28" i="1"/>
  <c r="G28" i="1"/>
  <c r="O32" i="1"/>
  <c r="N32" i="1"/>
  <c r="M32" i="1"/>
  <c r="L32" i="1"/>
  <c r="K32" i="1"/>
  <c r="J32" i="1"/>
  <c r="I32" i="1"/>
  <c r="H32" i="1"/>
  <c r="G32" i="1"/>
  <c r="O37" i="1" l="1"/>
  <c r="N37" i="1"/>
  <c r="M37" i="1"/>
  <c r="L37" i="1"/>
  <c r="K37" i="1"/>
  <c r="J37" i="1"/>
  <c r="I37" i="1"/>
  <c r="H37" i="1"/>
  <c r="G37" i="1"/>
  <c r="O39" i="1" l="1"/>
  <c r="O36" i="1" s="1"/>
  <c r="N39" i="1"/>
  <c r="N36" i="1" s="1"/>
  <c r="M39" i="1"/>
  <c r="M36" i="1" s="1"/>
  <c r="L39" i="1"/>
  <c r="L36" i="1" s="1"/>
  <c r="K39" i="1"/>
  <c r="K36" i="1" s="1"/>
  <c r="J39" i="1"/>
  <c r="J36" i="1" s="1"/>
  <c r="I39" i="1"/>
  <c r="I36" i="1" s="1"/>
  <c r="H39" i="1"/>
  <c r="H36" i="1" s="1"/>
  <c r="G39" i="1"/>
  <c r="G36" i="1" s="1"/>
  <c r="P28" i="1" l="1"/>
  <c r="O23" i="1" l="1"/>
  <c r="N23" i="1"/>
  <c r="M23" i="1"/>
  <c r="L23" i="1"/>
  <c r="K23" i="1"/>
  <c r="J23" i="1"/>
  <c r="I23" i="1"/>
  <c r="H23" i="1"/>
  <c r="G23" i="1"/>
  <c r="P22" i="1" l="1"/>
  <c r="P32" i="1"/>
  <c r="P23" i="1"/>
  <c r="M21" i="1"/>
  <c r="M20" i="1"/>
  <c r="M13" i="1" s="1"/>
  <c r="M15" i="1" l="1"/>
  <c r="M14" i="1" s="1"/>
  <c r="P30" i="1" l="1"/>
  <c r="O30" i="1"/>
  <c r="N30" i="1"/>
  <c r="M30" i="1"/>
  <c r="L30" i="1"/>
  <c r="K30" i="1"/>
  <c r="J30" i="1"/>
  <c r="I30" i="1"/>
  <c r="H30" i="1"/>
  <c r="G30" i="1"/>
</calcChain>
</file>

<file path=xl/sharedStrings.xml><?xml version="1.0" encoding="utf-8"?>
<sst xmlns="http://schemas.openxmlformats.org/spreadsheetml/2006/main" count="1181" uniqueCount="503">
  <si>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</si>
  <si>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</si>
  <si>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</si>
  <si>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</si>
  <si>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</si>
  <si>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</si>
  <si>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</si>
  <si>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</si>
  <si>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</si>
  <si>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</si>
  <si>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</si>
  <si>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</si>
  <si>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</si>
  <si>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</si>
  <si>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</si>
  <si>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</si>
  <si>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</si>
  <si>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</si>
  <si>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</si>
  <si>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</si>
  <si>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IV кв. 2019 г.</t>
  </si>
  <si>
    <t>IV кв. 2020 г.</t>
  </si>
  <si>
    <t>г. Ульяновск, ул. Герасимова, д. 7</t>
  </si>
  <si>
    <t>г. Ульяновск, ул. Локомотивная, д. 84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</si>
  <si>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</si>
  <si>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</si>
  <si>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</si>
  <si>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Ульяновск»</t>
  </si>
  <si>
    <t>г. Ульяновск, ул. Хваткова, д. 8</t>
  </si>
  <si>
    <t>г. Ульяновск, ул. Хваткова, д. 10</t>
  </si>
  <si>
    <t>Х</t>
  </si>
  <si>
    <t>IV кв. 2022 г.</t>
  </si>
  <si>
    <t>с. Максимовка, ул. М. Горького, д. 4</t>
  </si>
  <si>
    <t>Итого по муниципальному образованию «Чуфаровское городское поселение»</t>
  </si>
  <si>
    <t>29</t>
  </si>
  <si>
    <t>г. Ульяновск, ул. Радищева, д. 80</t>
  </si>
  <si>
    <t>IV кв. 2023 г.</t>
  </si>
  <si>
    <t>р.п. Цемзавод, ул. Горького, д. 6</t>
  </si>
  <si>
    <t>р.п. Цемзавод, ул. Горького, д. 10</t>
  </si>
  <si>
    <t>р.п. Чуфарово, ул. Заводская, д. 3</t>
  </si>
  <si>
    <t>IV кв. 2024 г.</t>
  </si>
  <si>
    <t>Итого по муниципальному образованию «Тимирязевское сельское поселение»</t>
  </si>
  <si>
    <t>г. Димитровград, ул. Пушкина, д. 77</t>
  </si>
  <si>
    <t>Итого по муниципальному образованию «Тетюшское сельское поселение»</t>
  </si>
  <si>
    <t>с. Тетюшское, ул. Школьная, д. 1</t>
  </si>
  <si>
    <t>Итого по муниципальному образованию «Барышское городское поселение»</t>
  </si>
  <si>
    <t>г. Барыш, ул. Гагарина, д. 17</t>
  </si>
  <si>
    <t>г. Барыш, ул. Аптечная, д. 101</t>
  </si>
  <si>
    <t>г. Барыш, ул. Аптечная, д. 103</t>
  </si>
  <si>
    <t>г. Димитровград, ул. Бурцева, д. 2</t>
  </si>
  <si>
    <t>г. Ульяновск, ул. Локомотивная, д. 88</t>
  </si>
  <si>
    <t>Итого по муниципальному 
образованию «город Новоульяновск»</t>
  </si>
  <si>
    <t>с. Криуши, ул. Затон, д. 14</t>
  </si>
  <si>
    <t>с. Криуши, ул. Затон, д. 16</t>
  </si>
  <si>
    <t>с. Криуши, ул. Затон, д. 17</t>
  </si>
  <si>
    <t>с. Криуши, ул. Затон, д. 18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</si>
  <si>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</si>
  <si>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</si>
  <si>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</si>
  <si>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</si>
  <si>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</si>
  <si>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</si>
  <si>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</si>
  <si>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</si>
  <si>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</si>
  <si>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</si>
  <si>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</si>
  <si>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</si>
  <si>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</si>
  <si>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</si>
  <si>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 муниципальному образованию                 «город Ульяновск»</t>
  </si>
  <si>
    <t>Итого по муниципальному образованию                   «Инзенское городское поселение»</t>
  </si>
  <si>
    <t>г. Ульяновск, ул. Автозаводская, д. 18</t>
  </si>
  <si>
    <t>г. Ульяновск, ул. Бакинская, д. 38</t>
  </si>
  <si>
    <t>г. Ульяновск, ул. Крымова, д. 53</t>
  </si>
  <si>
    <t>г. Ульяновск, ул. Крымова, д. 55</t>
  </si>
  <si>
    <t>г. Ульяновск, ул. Минина, д. 11</t>
  </si>
  <si>
    <t>г. Ульяновск, ул. Московская, д. 6</t>
  </si>
  <si>
    <t>г. Ульяновск, ул. Ростовская, д. 55</t>
  </si>
  <si>
    <t>г. Ульяновск, ул. Стасова, д. 23</t>
  </si>
  <si>
    <t>г. Ульяновск, ул. Федерации, д. 36</t>
  </si>
  <si>
    <t xml:space="preserve">г. Инза, ул. Красных Бойцов, д. 76
</t>
  </si>
  <si>
    <t xml:space="preserve">г. Инза, ул. Красных Бойцов, д. 9
</t>
  </si>
  <si>
    <t xml:space="preserve">г. Инза, ул. Победы, д. 6
</t>
  </si>
  <si>
    <t xml:space="preserve">г. Инза, ул. Революции, д. 144
</t>
  </si>
  <si>
    <t xml:space="preserve">г. Инза, ул. Революции, д. 33
</t>
  </si>
  <si>
    <t xml:space="preserve">г. Инза, ул. Хуртина, д. 67
</t>
  </si>
  <si>
    <t xml:space="preserve">г. Инза, ул. Шоссейная, д. 27
</t>
  </si>
  <si>
    <t>Итого по муниципальному образованию «Большеключищенское сельское поселение»</t>
  </si>
  <si>
    <t xml:space="preserve">г. Инза, пер. Парковый, д. 2
</t>
  </si>
  <si>
    <t>Итого по муниципальному образованию «Мирновское городское поселение»</t>
  </si>
  <si>
    <t>347</t>
  </si>
  <si>
    <t>г. Барыш, ул. Ленина, д. 109</t>
  </si>
  <si>
    <t>г. Барыш, ул. Ленина, д. 42</t>
  </si>
  <si>
    <t>г. Барыш, ул. Ленина, д. 107</t>
  </si>
  <si>
    <t>г. Барыш, ул. Советская, д. 40</t>
  </si>
  <si>
    <t>г. Барыш, ул. Текстильщиков, д. 2</t>
  </si>
  <si>
    <t>г. Барыш, ул. Текстильщиков, д. 4</t>
  </si>
  <si>
    <t>г. Барыш, ул. Текстильщиков, д. 8</t>
  </si>
  <si>
    <t xml:space="preserve">г. Инза, пер. ММС, д. 20
</t>
  </si>
  <si>
    <t xml:space="preserve">г. Инза, ул. Хуртина, д. 74
</t>
  </si>
  <si>
    <t>г. Новоульяновск, ул. Мира, д. 19</t>
  </si>
  <si>
    <t xml:space="preserve"> «ПРИЛОЖЕНИЕ</t>
  </si>
  <si>
    <t>к Программе</t>
  </si>
  <si>
    <t xml:space="preserve">     2. Настоящее постановление вступает в силу на следующий день после дня его официального опубликования.</t>
  </si>
  <si>
    <t>А.А.Смекалин</t>
  </si>
  <si>
    <t>г. Ульяновск, пос. Пригородный,                               ул. Фасадная, д. 14</t>
  </si>
  <si>
    <t>г. Ульяновск, пос. Карамзина,                          ул. Центральная, д. 10</t>
  </si>
  <si>
    <t>г. Ульяновск, с. Луговое,                                       ул. Советская, д. 22</t>
  </si>
  <si>
    <t>Площадь расселяемых жилых помещений</t>
  </si>
  <si>
    <t xml:space="preserve">г. Инза, пер. Рузаевский, д. 7
</t>
  </si>
  <si>
    <t>10.</t>
  </si>
  <si>
    <t>11.</t>
  </si>
  <si>
    <t>IV кв. 2021 г.</t>
  </si>
  <si>
    <t>г. Барыш, пер. Ленина, д. 17</t>
  </si>
  <si>
    <t>г. Барыш, ул. Бумажников, д. 33</t>
  </si>
  <si>
    <t>г. Барыш, ул. Бумажников, д. 34</t>
  </si>
  <si>
    <t xml:space="preserve">г. Инза, пер. Заводской, д. 17
</t>
  </si>
  <si>
    <t xml:space="preserve">г. Инза, ул. Чкалова, д. 1
</t>
  </si>
  <si>
    <t xml:space="preserve">г. Инза, ул. Тупиковая, д. 15Б
</t>
  </si>
  <si>
    <t>г. Барыш, ул. Гагарина, д. 3</t>
  </si>
  <si>
    <t>IV кв. 2026 г.</t>
  </si>
  <si>
    <t>IV кв. 2027 г.</t>
  </si>
  <si>
    <t>г. Барыш, ул. Гагарина, д. 10</t>
  </si>
  <si>
    <t>г. Барыш, ул. Гагарина, д. 16</t>
  </si>
  <si>
    <t>г. Барыш, ул. Гладышева, д. 2</t>
  </si>
  <si>
    <t>г. Барыш, ул. Гладышева, д. 4</t>
  </si>
  <si>
    <t>г. Барыш, ул. Гладышева, д. 6</t>
  </si>
  <si>
    <t>г. Барыш, ул. Железнодорожная, д. 6</t>
  </si>
  <si>
    <t>г. Барыш, ул. Железнодорожная, д. 7</t>
  </si>
  <si>
    <t>г. Барыш, ул. Железнодорожная, д. 8</t>
  </si>
  <si>
    <t>IV кв. 2025 г.</t>
  </si>
  <si>
    <t>382-П</t>
  </si>
  <si>
    <t>г. Новоульяновск, ул. Ленина, д. 12</t>
  </si>
  <si>
    <t>381-П</t>
  </si>
  <si>
    <t>512-П</t>
  </si>
  <si>
    <t>с. Криуши, ул. Затон, д. 40</t>
  </si>
  <si>
    <t>513-П</t>
  </si>
  <si>
    <t>г. Ульяновск, ул. Октябрьская, д. 8</t>
  </si>
  <si>
    <t>Итого по муниципальному образованию «Карсунское городское поселение»</t>
  </si>
  <si>
    <t>р.п. Карсун, ул. Гусева, д. 71</t>
  </si>
  <si>
    <t>Итого по муниципальному образованию «Языковское городское поселение»</t>
  </si>
  <si>
    <t>р.п. Языково, ул. Михайлова, д. 3</t>
  </si>
  <si>
    <t xml:space="preserve">г. Инза, ул. Революции, д. 103
</t>
  </si>
  <si>
    <t xml:space="preserve">г. Инза, ул. Вокзальная, д. 79
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</si>
  <si>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</si>
  <si>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</si>
  <si>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</si>
  <si>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</si>
  <si>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</si>
  <si>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</si>
  <si>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</si>
  <si>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</si>
  <si>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</si>
  <si>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</si>
  <si>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</si>
  <si>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</si>
  <si>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</si>
  <si>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</si>
  <si>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</si>
  <si>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</si>
  <si>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</si>
  <si>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</si>
  <si>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</si>
  <si>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</si>
  <si>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</si>
  <si>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</si>
  <si>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38.</t>
  </si>
  <si>
    <t>39.</t>
  </si>
  <si>
    <t>40.</t>
  </si>
  <si>
    <t>41.</t>
  </si>
  <si>
    <t>42.</t>
  </si>
  <si>
    <t>43.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</si>
  <si>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</si>
  <si>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</si>
  <si>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</si>
  <si>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</si>
  <si>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</si>
  <si>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</si>
  <si>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</si>
  <si>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</si>
  <si>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</si>
  <si>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</si>
  <si>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</si>
  <si>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</si>
  <si>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</si>
  <si>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</si>
  <si>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</si>
  <si>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</si>
  <si>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</si>
  <si>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</si>
  <si>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</si>
  <si>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</si>
  <si>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</si>
  <si>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</si>
  <si>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</si>
  <si>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</si>
  <si>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</si>
  <si>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</si>
  <si>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</si>
  <si>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</si>
  <si>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</si>
  <si>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</si>
  <si>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</si>
  <si>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</si>
  <si>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</si>
  <si>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</si>
  <si>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</si>
  <si>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</si>
  <si>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</si>
  <si>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</si>
  <si>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</si>
  <si>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</si>
  <si>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</si>
  <si>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</si>
  <si>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</si>
  <si>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</si>
  <si>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</si>
  <si>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</si>
  <si>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</si>
  <si>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</si>
  <si>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</si>
  <si>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</si>
  <si>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</si>
  <si>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</si>
  <si>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</si>
  <si>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</si>
  <si>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</si>
  <si>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</si>
  <si>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</si>
  <si>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1856</t>
  </si>
  <si>
    <t>725-П</t>
  </si>
  <si>
    <t>181-п</t>
  </si>
  <si>
    <t>330-А</t>
  </si>
  <si>
    <t>331-А</t>
  </si>
  <si>
    <t>332-А</t>
  </si>
  <si>
    <t>1814</t>
  </si>
  <si>
    <t>42</t>
  </si>
  <si>
    <t>189</t>
  </si>
  <si>
    <t>1246</t>
  </si>
  <si>
    <t>1250</t>
  </si>
  <si>
    <t>333-А/1</t>
  </si>
  <si>
    <t>328-А/1</t>
  </si>
  <si>
    <t>327-А/1</t>
  </si>
  <si>
    <t>357-А</t>
  </si>
  <si>
    <t>356-А</t>
  </si>
  <si>
    <t>1245</t>
  </si>
  <si>
    <t>1244</t>
  </si>
  <si>
    <t>1252</t>
  </si>
  <si>
    <t>1247</t>
  </si>
  <si>
    <t>1248</t>
  </si>
  <si>
    <t>1253</t>
  </si>
  <si>
    <t>1249</t>
  </si>
  <si>
    <t>851-П</t>
  </si>
  <si>
    <t>194-П</t>
  </si>
  <si>
    <t>324-А/1</t>
  </si>
  <si>
    <t>326-А/1</t>
  </si>
  <si>
    <t>325-А/1</t>
  </si>
  <si>
    <t>336-А/1</t>
  </si>
  <si>
    <t>335-А/1</t>
  </si>
  <si>
    <t>334-А/1</t>
  </si>
  <si>
    <t>330-А/1</t>
  </si>
  <si>
    <t>331-А/1</t>
  </si>
  <si>
    <t>332-А/1</t>
  </si>
  <si>
    <t>329-А/1</t>
  </si>
  <si>
    <t>353-А</t>
  </si>
  <si>
    <t>337-А/1</t>
  </si>
  <si>
    <t>361-А</t>
  </si>
  <si>
    <t>358-А</t>
  </si>
  <si>
    <t>359-А</t>
  </si>
  <si>
    <t>360-А</t>
  </si>
  <si>
    <t>57</t>
  </si>
  <si>
    <t>1251</t>
  </si>
  <si>
    <t>1254</t>
  </si>
  <si>
    <t>2938</t>
  </si>
  <si>
    <t>г. Новоульяновск, ул. Волжская, д. 13</t>
  </si>
  <si>
    <t>883-П</t>
  </si>
  <si>
    <t>г. Новоульяновск, ул. Волжская, д. 15</t>
  </si>
  <si>
    <t>г. Новоульяновск, ул. Волжская, д. 19</t>
  </si>
  <si>
    <t>г. Новоульяновск, ул. Волжская, д. 21</t>
  </si>
  <si>
    <t>г. Новоульяновск, ул. Ленина, д. 13/23</t>
  </si>
  <si>
    <t>107.</t>
  </si>
  <si>
    <t>108.</t>
  </si>
  <si>
    <t>109.</t>
  </si>
  <si>
    <t>110.</t>
  </si>
  <si>
    <t>111.</t>
  </si>
  <si>
    <t>Итого по муниципальному образованию                   «Языковское городское поселение»</t>
  </si>
  <si>
    <t>р.п. Языково, ул. Красный Текстильщик, д. 25</t>
  </si>
  <si>
    <t>р.п. Языково, ул. Красный Текстильщик, д. 27</t>
  </si>
  <si>
    <t>6</t>
  </si>
  <si>
    <t>7</t>
  </si>
  <si>
    <t>г. Ульяновск, ул. Советской Армии,           д. 10</t>
  </si>
  <si>
    <t>112.</t>
  </si>
  <si>
    <t>113.</t>
  </si>
  <si>
    <t>г. Новоульяновск, ул. Ремесленная,             д. 11</t>
  </si>
  <si>
    <t>Объём бюджетных ассигнований, необходимый                    для обеспечения переселения граждан</t>
  </si>
  <si>
    <t xml:space="preserve">бюджетные ассигнования                                  областного бюджета                                         Ульяновской области </t>
  </si>
  <si>
    <t>бюджетные ассигнования                      бюджетов муниципальных 
образований Ульяновской области (по согласованию)</t>
  </si>
  <si>
    <t>Итого по муниципальному образованию «Инзенское городское поселение»</t>
  </si>
  <si>
    <t xml:space="preserve"> г. Инза, ул. Мирошниченко, д. 4А</t>
  </si>
  <si>
    <t>г. Инза, ул. Революции, д. 72А</t>
  </si>
  <si>
    <t>IV кв. 2029 г.</t>
  </si>
  <si>
    <t>IV кв. 2030 г.</t>
  </si>
  <si>
    <t>Итого по муниципальному образованию «Мулловское городское поселение»</t>
  </si>
  <si>
    <t>р.п. Мулловка, ул. Пятилетка, д. 12</t>
  </si>
  <si>
    <t>Итого по муниципальному образованию «Вешкаймское городское поселение»</t>
  </si>
  <si>
    <t>р.п. Вешкайма, ул. Гагарина, д. 4</t>
  </si>
  <si>
    <t>р.п. Вешкайма, ул. Советская, д. 22А</t>
  </si>
  <si>
    <t>IV кв. 2028 г.</t>
  </si>
  <si>
    <t>».</t>
  </si>
  <si>
    <t>114.</t>
  </si>
  <si>
    <t>115.</t>
  </si>
  <si>
    <t>116.</t>
  </si>
  <si>
    <t>117.</t>
  </si>
  <si>
    <t>118.</t>
  </si>
  <si>
    <t>119.</t>
  </si>
  <si>
    <t>120.</t>
  </si>
  <si>
    <t>121.</t>
  </si>
  <si>
    <t>44.</t>
  </si>
  <si>
    <t>89.</t>
  </si>
  <si>
    <t>р.п. Языково, ул. Ленина, д. 23</t>
  </si>
  <si>
    <t xml:space="preserve">р.п. Ишеевка,                                                       ул. Новокомбинатовская, д. 20
</t>
  </si>
  <si>
    <t>г. Димитровград,                                                                ул. 3 Интернационала,  д. 68</t>
  </si>
  <si>
    <t>г. Димитровград, ул. Куйбышева,                          д. 155</t>
  </si>
  <si>
    <t>г. Барыш, ул. Железнодорожная,                                   д. 10</t>
  </si>
  <si>
    <t xml:space="preserve">с. Новочеремшанск, ул. Заводская,                        д. 28
</t>
  </si>
  <si>
    <t xml:space="preserve">с. Новочеремшанск, ул. Зелёная,                    д. 10
</t>
  </si>
  <si>
    <t xml:space="preserve">с. Новочеремшанск, ул. Парковая,                         д. 8
</t>
  </si>
  <si>
    <t xml:space="preserve">всего      </t>
  </si>
  <si>
    <t>р.п. Ишеевка,                                                                  ул. Новокомбинатовская, д. 22</t>
  </si>
  <si>
    <t>г. Ульяновск, ул. Мостостроителей,            д. 6</t>
  </si>
  <si>
    <t>с. Большие Ключищи, ул. Ульянова,                        д. 76</t>
  </si>
  <si>
    <t>г. Ульяновск, ул. Любови Шевцовой,                  д. 71</t>
  </si>
  <si>
    <t>г. Димитровград, ул. Комсомольская,                д. 40</t>
  </si>
  <si>
    <t>г. Димитровград, ул. Комсомольская,                           д. 123</t>
  </si>
  <si>
    <t>г. Димитровград, ул. Хмельницкого,                        д. 74</t>
  </si>
  <si>
    <t>47.</t>
  </si>
  <si>
    <t>122.</t>
  </si>
  <si>
    <t>г. Ульяновск, ул. Балтийская, д. 3</t>
  </si>
  <si>
    <t>г. Ульяновск, ул. Ленина, д. 63/1</t>
  </si>
  <si>
    <t>г. Ульяновск, ул. Фрунзе, д. 45</t>
  </si>
  <si>
    <t>г. Ульяновск, пос.  Карамзина,                  ул. Южная, д. 3</t>
  </si>
  <si>
    <t>г. Ульяновск, с.  Карлинское,                  ул. Железнодорожная, д. 9</t>
  </si>
  <si>
    <t>123.</t>
  </si>
  <si>
    <t>124.</t>
  </si>
  <si>
    <t>125.</t>
  </si>
  <si>
    <t>126.</t>
  </si>
  <si>
    <t>127.</t>
  </si>
  <si>
    <t>128.</t>
  </si>
  <si>
    <t xml:space="preserve"> г. Инза, ул. Борьбы, д. 54</t>
  </si>
  <si>
    <t xml:space="preserve"> г. Инза, ул. Островского, д. 38</t>
  </si>
  <si>
    <t>Итого по муниципальному образованию «Тиинское сельское поселение»</t>
  </si>
  <si>
    <t>с. Русский Мелекесс,                                                       ул. Черёмуховая, д. 7</t>
  </si>
  <si>
    <t>2</t>
  </si>
  <si>
    <t>р.п. Языково, ул. Клубная, д. 19</t>
  </si>
  <si>
    <t>129.</t>
  </si>
  <si>
    <t>130.</t>
  </si>
  <si>
    <t>131.</t>
  </si>
  <si>
    <t>132.</t>
  </si>
  <si>
    <t>г. Ульяновск, ул. Красноармейская,              д. 118</t>
  </si>
  <si>
    <t>133.</t>
  </si>
  <si>
    <t>Итого по этапу 2018 года</t>
  </si>
  <si>
    <t>Итого по этапу 2019 года</t>
  </si>
  <si>
    <t>Итого по этапу 2020 года</t>
  </si>
  <si>
    <t>Итого по этапу 2028 года</t>
  </si>
  <si>
    <t>Итого по этапу 2029 года</t>
  </si>
  <si>
    <t>175</t>
  </si>
  <si>
    <t xml:space="preserve"> г. Инза, ул. Красных Бойцов, д. 70</t>
  </si>
  <si>
    <t>178</t>
  </si>
  <si>
    <t>г. Инза, ул. Рабочая, д. 4</t>
  </si>
  <si>
    <t>163</t>
  </si>
  <si>
    <t xml:space="preserve"> г. Инза, ул. Санаторная, д. 89</t>
  </si>
  <si>
    <t>177</t>
  </si>
  <si>
    <t xml:space="preserve"> г. Инза, ул. Школьная, д. 84</t>
  </si>
  <si>
    <t>176</t>
  </si>
  <si>
    <t xml:space="preserve"> г. Инза, ул. Яна Лациса, д. 24</t>
  </si>
  <si>
    <t>174</t>
  </si>
  <si>
    <t xml:space="preserve"> р.п. Языково, ул. Клубная, д. 16</t>
  </si>
  <si>
    <t>11</t>
  </si>
  <si>
    <t xml:space="preserve"> р.п. Языково, ул. Клубная, д. 27</t>
  </si>
  <si>
    <t>р.п. Языково, ул. Луговая, д. 5</t>
  </si>
  <si>
    <t>77</t>
  </si>
  <si>
    <t>173</t>
  </si>
  <si>
    <t xml:space="preserve"> г. Ульяновск, ул. Автозаводская, д. 46а</t>
  </si>
  <si>
    <t xml:space="preserve"> г. Ульяновск, ул. Горького, д. 7/17</t>
  </si>
  <si>
    <t xml:space="preserve"> г. Ульяновск, ул. Корюкина, д. 16/2</t>
  </si>
  <si>
    <t xml:space="preserve"> г. Ульяновск, ул. Марата, д. 21</t>
  </si>
  <si>
    <t>172</t>
  </si>
  <si>
    <t>г. Ульяновск, ул. Маяковского, д. 26</t>
  </si>
  <si>
    <t xml:space="preserve"> г. Ульяновск, ул. Нахимова, д. 3</t>
  </si>
  <si>
    <t xml:space="preserve"> г. Ульяновск, ул. Хваткова, д. 13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</si>
  <si>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</si>
  <si>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</si>
  <si>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</si>
  <si>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</si>
  <si>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</si>
  <si>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</si>
  <si>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</si>
  <si>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</si>
  <si>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</si>
  <si>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</si>
  <si>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</si>
  <si>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</si>
  <si>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</si>
  <si>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</si>
  <si>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</si>
  <si>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</si>
  <si>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</si>
  <si>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</si>
  <si>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 xml:space="preserve">ПЕРЕЧЕНЬ
 многоквартирных домов, признанных после 1 января 2012 года 
в установленном порядке  аварийными и подлежащими сносу или реконструкции,
на 2018-2030 годы </t>
  </si>
  <si>
    <t>Итого по муниципальному образованию «город Ульяновск»</t>
  </si>
  <si>
    <t>Итого по Ульяновской области
 за 2018-2030 годы</t>
  </si>
  <si>
    <t xml:space="preserve"> р.п. Чуфарово, ул. Железной Дивизии, д. 7</t>
  </si>
  <si>
    <t>IV кв. 2031 г.</t>
  </si>
  <si>
    <t>г. Инза, ул. 2-я Заречная, д. 16</t>
  </si>
  <si>
    <t xml:space="preserve">Итого по этапу 2021 года: </t>
  </si>
  <si>
    <t xml:space="preserve">Итого по этапу 2023 года: </t>
  </si>
  <si>
    <t xml:space="preserve">Итого по этапу 2024 года: </t>
  </si>
  <si>
    <t>г. Димитровград, ул. Серебрякова,                 д. 67</t>
  </si>
  <si>
    <t xml:space="preserve">Итого по этапу 2026 года: </t>
  </si>
  <si>
    <t xml:space="preserve">Итого по этапу 2027 года: </t>
  </si>
  <si>
    <t xml:space="preserve">Итого по этапу 2025 года: </t>
  </si>
  <si>
    <t>153.</t>
  </si>
  <si>
    <t>154.</t>
  </si>
  <si>
    <t>г. Инза, ул. Рабочая, д. 1</t>
  </si>
  <si>
    <t>г. Инза, ул. Чапаева, д. 20</t>
  </si>
  <si>
    <t>155.</t>
  </si>
  <si>
    <t>156.</t>
  </si>
  <si>
    <t>г. Инза, ул. Революции, д. 43</t>
  </si>
  <si>
    <t>157.</t>
  </si>
  <si>
    <t>158.</t>
  </si>
  <si>
    <t xml:space="preserve"> г. Ульяновск, ул. Ватутина, д. 10</t>
  </si>
  <si>
    <t xml:space="preserve"> г. Ульяновск, ул. Докучаева, д. 8</t>
  </si>
  <si>
    <t>159.</t>
  </si>
  <si>
    <t>160.</t>
  </si>
  <si>
    <t>161.</t>
  </si>
  <si>
    <t>162.</t>
  </si>
  <si>
    <t xml:space="preserve"> г. Ульяновск, ул. Карла Маркса, д. 46</t>
  </si>
  <si>
    <t xml:space="preserve"> г. Ульяновск, ул. Лихачёва, д. 13</t>
  </si>
  <si>
    <t>163.</t>
  </si>
  <si>
    <t>164.</t>
  </si>
  <si>
    <t xml:space="preserve"> г. Ульяновск, ул. Локомотивная, д. 130</t>
  </si>
  <si>
    <t xml:space="preserve"> г. Ульяновск, ул. Мичурина, д. 4</t>
  </si>
  <si>
    <t xml:space="preserve"> г. Ульяновск, ул. Новгородская, д. 8</t>
  </si>
  <si>
    <t xml:space="preserve"> г. Ульяновск, ул. Пожарского, д. 11</t>
  </si>
  <si>
    <t xml:space="preserve"> г. Ульяновск, ул. Розы Люксембург,
д. 19</t>
  </si>
  <si>
    <t xml:space="preserve"> г. Ульяновск, ул. Розы Люксембург,
д. 21</t>
  </si>
  <si>
    <t>165.</t>
  </si>
  <si>
    <t>166.</t>
  </si>
  <si>
    <t>167.</t>
  </si>
  <si>
    <t>168.</t>
  </si>
  <si>
    <t>с. Большие Ключищи, ул. Ульянова,                        д. 70</t>
  </si>
  <si>
    <t>70.</t>
  </si>
  <si>
    <t>151.</t>
  </si>
  <si>
    <t>г. Ульяновск, пос. Карамзина,                          ул. Центральная, д. 29</t>
  </si>
  <si>
    <t>г. Новоульяновск, ул. Комсомольская,  д. 6</t>
  </si>
  <si>
    <t>г. Инза, ул. Социалистическая, д. 26</t>
  </si>
  <si>
    <t>р.п. Карсун, пл. 30-летия Победы, д. 4</t>
  </si>
  <si>
    <t>р.п. Карсун, ул. Московская, д. 103</t>
  </si>
  <si>
    <t>р.п. Карсун, ул. Ульянова, д. 13</t>
  </si>
  <si>
    <t xml:space="preserve"> р.п. Языково, ул. Красный Текстильщик, д. 14</t>
  </si>
  <si>
    <t>с. Тетюшское, ул. Школьная, д. 7</t>
  </si>
  <si>
    <t xml:space="preserve">с. Новочеремшанск, ул. Садовая, д. 2
</t>
  </si>
  <si>
    <t xml:space="preserve"> г. Ульяновск, ул. Карла Маркса, д. 44</t>
  </si>
  <si>
    <t xml:space="preserve"> г. Ульяновск, ул. Карла Маркса, д. 48</t>
  </si>
  <si>
    <t>83.</t>
  </si>
  <si>
    <t>86.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</si>
  <si>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</si>
  <si>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</si>
  <si>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</si>
  <si>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</si>
  <si>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</si>
  <si>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</si>
  <si>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</si>
  <si>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</si>
  <si>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</si>
  <si>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</si>
  <si>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 xml:space="preserve">Итого по этапу 2022 года: </t>
  </si>
  <si>
    <t>31.</t>
  </si>
  <si>
    <t>35.</t>
  </si>
  <si>
    <t>36.</t>
  </si>
  <si>
    <t>37.</t>
  </si>
  <si>
    <t>Итого по муниципальному образованию «город Димитровград»</t>
  </si>
  <si>
    <t>Итого по муниципальному образованию «город Новоульяновск»</t>
  </si>
  <si>
    <t>г. Ульяновск, ул. Водопроводная,                   д. 62а</t>
  </si>
  <si>
    <t xml:space="preserve"> г. Ульяновск, ул. Маяковского,                           д. 25/39</t>
  </si>
  <si>
    <t>г. Ульяновск, ул. Мостостроителей,                          д. 9</t>
  </si>
  <si>
    <t>г. Димитровград, ул. Власть Труда,                 д. 23</t>
  </si>
  <si>
    <t>г. Димитровград, ул. Власть Труда,               д. 37</t>
  </si>
  <si>
    <t>г. Димитровград, ул. Власть Труда,                      д. 43</t>
  </si>
  <si>
    <t>г. Новоульяновск, ул. Волжская,                 д. 11/10</t>
  </si>
  <si>
    <t>г. Новоульяновск, ул. Ульяновская,               д. 27</t>
  </si>
  <si>
    <t>Исполняющий обязанности                                                                Председателя 
Правительства области</t>
  </si>
  <si>
    <t>пос. Станция Якушка,                                                        ул. Советская, д. 3</t>
  </si>
  <si>
    <t>г. Барыш, ул. Молчанова, д. 11</t>
  </si>
  <si>
    <t>пос. Новая Бирючевка,                                 ул. Школьная, д. 4</t>
  </si>
  <si>
    <t>пос. Тимирязевский, ул. Капитана Каравашкина, д. 12</t>
  </si>
  <si>
    <t>пос. Мирный, ул. Советская, д. 2</t>
  </si>
  <si>
    <t xml:space="preserve"> г. Ульяновск, 1-й пер. Зои Космодемьянской, д. 24а</t>
  </si>
  <si>
    <t xml:space="preserve"> г. Ульяновск, ул. Академика Павлова,
д. 109</t>
  </si>
  <si>
    <t xml:space="preserve"> г. Ульяновск, ул. Железной Дивизии,
д. 26</t>
  </si>
  <si>
    <t xml:space="preserve"> г. Ульяновск, ул. Диспетчерская, д. 4</t>
  </si>
  <si>
    <t>г. Ульяновск, пр-т Нариманова,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</si>
</sst>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#\ ##0"/>
    <numFmt numFmtId="165" formatCode="0.000"/>
    <numFmt numFmtId="166" formatCode="#,##0.00\ _₽"/>
    <numFmt numFmtId="167" formatCode="0.00000000"/>
    <numFmt numFmtId="168" formatCode="dd\.mm\.yyyy"/>
    <numFmt numFmtId="169" formatCode="#0"/>
    <numFmt numFmtId="170" formatCode="#0.00"/>
    <numFmt numFmtId="171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9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7"/>
      <color theme="1"/>
      <name val="PT Astra Serif"/>
      <family val="1"/>
      <charset val="204"/>
    </font>
    <font>
      <sz val="21"/>
      <name val="PT Astra Serif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/>
    </xf>
    <xf numFmtId="14" fontId="8" fillId="2" borderId="10" xfId="0" applyNumberFormat="1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 vertical="top"/>
    </xf>
    <xf numFmtId="2" fontId="7" fillId="2" borderId="0" xfId="0" applyNumberFormat="1" applyFont="1" applyFill="1"/>
    <xf numFmtId="0" fontId="10" fillId="2" borderId="0" xfId="0" applyFont="1" applyFill="1"/>
    <xf numFmtId="49" fontId="8" fillId="2" borderId="1" xfId="0" quotePrefix="1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9" fillId="2" borderId="10" xfId="0" applyNumberFormat="1" applyFont="1" applyFill="1" applyBorder="1" applyAlignment="1">
      <alignment horizontal="center" vertical="top"/>
    </xf>
    <xf numFmtId="1" fontId="9" fillId="2" borderId="10" xfId="0" applyNumberFormat="1" applyFont="1" applyFill="1" applyBorder="1" applyAlignment="1">
      <alignment horizontal="center" vertical="top"/>
    </xf>
    <xf numFmtId="0" fontId="18" fillId="2" borderId="0" xfId="0" applyFont="1" applyFill="1"/>
    <xf numFmtId="2" fontId="18" fillId="2" borderId="0" xfId="0" applyNumberFormat="1" applyFont="1" applyFill="1"/>
    <xf numFmtId="4" fontId="18" fillId="2" borderId="0" xfId="0" applyNumberFormat="1" applyFont="1" applyFill="1"/>
    <xf numFmtId="167" fontId="0" fillId="2" borderId="0" xfId="0" applyNumberFormat="1" applyFont="1" applyFill="1"/>
    <xf numFmtId="0" fontId="12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18" fillId="0" borderId="0" xfId="0" applyFont="1" applyFill="1"/>
    <xf numFmtId="0" fontId="0" fillId="0" borderId="0" xfId="0" applyFill="1"/>
    <xf numFmtId="1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2" fontId="7" fillId="0" borderId="0" xfId="0" applyNumberFormat="1" applyFont="1" applyFill="1"/>
    <xf numFmtId="2" fontId="18" fillId="0" borderId="0" xfId="0" applyNumberFormat="1" applyFont="1" applyFill="1"/>
    <xf numFmtId="0" fontId="11" fillId="0" borderId="4" xfId="0" quotePrefix="1" applyFont="1" applyFill="1" applyBorder="1" applyAlignment="1">
      <alignment horizontal="center" vertical="top"/>
    </xf>
    <xf numFmtId="14" fontId="8" fillId="0" borderId="4" xfId="0" applyNumberFormat="1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49" fontId="15" fillId="0" borderId="1" xfId="0" quotePrefix="1" applyNumberFormat="1" applyFont="1" applyFill="1" applyBorder="1" applyAlignment="1">
      <alignment horizontal="center" vertical="top"/>
    </xf>
    <xf numFmtId="14" fontId="15" fillId="0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/>
    </xf>
    <xf numFmtId="0" fontId="8" fillId="0" borderId="1" xfId="0" quotePrefix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49" fontId="9" fillId="0" borderId="1" xfId="0" quotePrefix="1" applyNumberFormat="1" applyFont="1" applyFill="1" applyBorder="1" applyAlignment="1">
      <alignment horizontal="center" vertical="top"/>
    </xf>
    <xf numFmtId="2" fontId="0" fillId="0" borderId="0" xfId="0" applyNumberFormat="1" applyFill="1"/>
    <xf numFmtId="0" fontId="12" fillId="0" borderId="0" xfId="0" applyFont="1" applyFill="1"/>
    <xf numFmtId="165" fontId="7" fillId="0" borderId="0" xfId="0" applyNumberFormat="1" applyFont="1" applyFill="1"/>
    <xf numFmtId="0" fontId="9" fillId="0" borderId="9" xfId="0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center" vertical="top"/>
    </xf>
    <xf numFmtId="17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2" fontId="13" fillId="0" borderId="0" xfId="0" applyNumberFormat="1" applyFont="1" applyFill="1"/>
    <xf numFmtId="0" fontId="7" fillId="0" borderId="0" xfId="0" applyFont="1" applyFill="1" applyBorder="1"/>
    <xf numFmtId="0" fontId="0" fillId="0" borderId="0" xfId="0" applyFill="1" applyBorder="1"/>
    <xf numFmtId="1" fontId="9" fillId="0" borderId="0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left"/>
    </xf>
    <xf numFmtId="0" fontId="15" fillId="2" borderId="1" xfId="0" quotePrefix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49" fontId="15" fillId="2" borderId="1" xfId="0" quotePrefix="1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>
      <alignment horizontal="center" vertical="top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168" fontId="19" fillId="0" borderId="12" xfId="0" applyNumberFormat="1" applyFont="1" applyFill="1" applyBorder="1" applyAlignment="1" applyProtection="1">
      <alignment horizontal="center" vertical="top" wrapText="1"/>
    </xf>
    <xf numFmtId="169" fontId="19" fillId="0" borderId="12" xfId="0" applyNumberFormat="1" applyFont="1" applyFill="1" applyBorder="1" applyAlignment="1" applyProtection="1">
      <alignment horizontal="center" vertical="top" wrapText="1"/>
    </xf>
    <xf numFmtId="170" fontId="19" fillId="0" borderId="12" xfId="0" applyNumberFormat="1" applyFont="1" applyFill="1" applyBorder="1" applyAlignment="1" applyProtection="1">
      <alignment horizontal="center" vertical="top" wrapText="1"/>
    </xf>
    <xf numFmtId="170" fontId="19" fillId="0" borderId="13" xfId="0" applyNumberFormat="1" applyFont="1" applyFill="1" applyBorder="1" applyAlignment="1" applyProtection="1">
      <alignment horizontal="center" vertical="top" wrapText="1"/>
    </xf>
    <xf numFmtId="4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68" fontId="19" fillId="0" borderId="1" xfId="0" applyNumberFormat="1" applyFont="1" applyFill="1" applyBorder="1" applyAlignment="1" applyProtection="1">
      <alignment horizontal="center" vertical="top" wrapText="1"/>
    </xf>
    <xf numFmtId="169" fontId="19" fillId="0" borderId="1" xfId="0" applyNumberFormat="1" applyFont="1" applyFill="1" applyBorder="1" applyAlignment="1" applyProtection="1">
      <alignment horizontal="center" vertical="top" wrapText="1"/>
    </xf>
    <xf numFmtId="170" fontId="19" fillId="0" borderId="1" xfId="0" applyNumberFormat="1" applyFont="1" applyFill="1" applyBorder="1" applyAlignment="1" applyProtection="1">
      <alignment horizontal="center" vertical="top" wrapText="1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vertical="top" wrapText="1"/>
    </xf>
    <xf numFmtId="169" fontId="19" fillId="0" borderId="18" xfId="0" applyNumberFormat="1" applyFont="1" applyFill="1" applyBorder="1" applyAlignment="1" applyProtection="1">
      <alignment horizontal="center" vertical="top" wrapText="1"/>
    </xf>
    <xf numFmtId="170" fontId="19" fillId="0" borderId="18" xfId="0" applyNumberFormat="1" applyFont="1" applyFill="1" applyBorder="1" applyAlignment="1" applyProtection="1">
      <alignment horizontal="center" vertical="top" wrapText="1"/>
    </xf>
    <xf numFmtId="170" fontId="19" fillId="0" borderId="19" xfId="0" applyNumberFormat="1" applyFont="1" applyFill="1" applyBorder="1" applyAlignment="1" applyProtection="1">
      <alignment horizontal="center" vertical="top" wrapText="1"/>
    </xf>
    <xf numFmtId="4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vertical="top" wrapText="1"/>
    </xf>
    <xf numFmtId="0" fontId="19" fillId="0" borderId="16" xfId="0" applyNumberFormat="1" applyFont="1" applyFill="1" applyBorder="1" applyAlignment="1" applyProtection="1">
      <alignment vertical="top" wrapText="1"/>
    </xf>
    <xf numFmtId="0" fontId="13" fillId="2" borderId="0" xfId="0" applyFont="1" applyFill="1" applyAlignment="1">
      <alignment horizontal="left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8" fillId="0" borderId="8" xfId="0" quotePrefix="1" applyFont="1" applyFill="1" applyBorder="1" applyAlignment="1">
      <alignment horizontal="left" vertical="top" wrapText="1"/>
    </xf>
    <xf numFmtId="0" fontId="8" fillId="0" borderId="9" xfId="0" quotePrefix="1" applyFont="1" applyFill="1" applyBorder="1" applyAlignment="1">
      <alignment horizontal="lef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9" xfId="0" applyNumberFormat="1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"/>
  <sheetViews>
    <sheetView tabSelected="1" topLeftCell="A169" zoomScaleNormal="100" zoomScaleSheetLayoutView="85" zoomScalePageLayoutView="84" workbookViewId="0">
      <selection activeCell="I176" sqref="I176"/>
    </sheetView>
  </sheetViews>
  <sheetFormatPr defaultColWidth="9.140625" defaultRowHeight="15" x14ac:dyDescent="0.25"/>
  <cols>
    <col min="1" max="1" width="4.85546875" style="4" customWidth="1"/>
    <col min="2" max="2" width="31.7109375" style="4" customWidth="1"/>
    <col min="3" max="3" width="8.140625" style="4" customWidth="1"/>
    <col min="4" max="4" width="11" style="4" customWidth="1"/>
    <col min="5" max="6" width="7.140625" style="4" customWidth="1"/>
    <col min="7" max="7" width="5.85546875" style="4" customWidth="1"/>
    <col min="8" max="8" width="5" style="4" customWidth="1"/>
    <col min="9" max="9" width="8.85546875" style="4" customWidth="1"/>
    <col min="10" max="10" width="5.140625" style="4" customWidth="1"/>
    <col min="11" max="11" width="5.28515625" style="4" customWidth="1"/>
    <col min="12" max="12" width="4.42578125" style="4" customWidth="1"/>
    <col min="13" max="13" width="8.85546875" style="4" customWidth="1"/>
    <col min="14" max="14" width="8.7109375" style="4" customWidth="1"/>
    <col min="15" max="15" width="9" style="4" customWidth="1"/>
    <col min="16" max="16" width="15.5703125" style="4" customWidth="1"/>
    <col min="17" max="17" width="16" style="4" customWidth="1"/>
    <col min="18" max="18" width="15.28515625" style="4" customWidth="1"/>
    <col min="19" max="19" width="3.7109375" style="4" customWidth="1"/>
    <col min="20" max="20" width="15.140625" style="40" customWidth="1"/>
    <col min="21" max="21" width="19.85546875" style="40" customWidth="1"/>
    <col min="22" max="22" width="15.7109375" style="40" customWidth="1"/>
    <col min="23" max="23" width="9.140625" style="40"/>
    <col min="24" max="16384" width="9.140625" style="4"/>
  </cols>
  <sheetData>
    <row r="1" spans="1:22" ht="27" x14ac:dyDescent="0.4">
      <c r="A1" s="1"/>
      <c r="B1" s="2"/>
      <c r="C1" s="3"/>
      <c r="M1" s="5"/>
      <c r="P1" s="11"/>
      <c r="Q1" s="160" t="s">
        <v>102</v>
      </c>
      <c r="R1" s="160"/>
    </row>
    <row r="2" spans="1:22" ht="22.5" customHeight="1" x14ac:dyDescent="0.35">
      <c r="A2" s="1"/>
      <c r="B2" s="2"/>
      <c r="C2" s="3"/>
      <c r="M2" s="5"/>
      <c r="Q2" s="44"/>
      <c r="R2" s="44"/>
    </row>
    <row r="3" spans="1:22" ht="24" x14ac:dyDescent="0.3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Q3" s="160" t="s">
        <v>103</v>
      </c>
      <c r="R3" s="160"/>
    </row>
    <row r="4" spans="1:22" ht="14.1" customHeight="1" x14ac:dyDescent="0.4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11"/>
      <c r="Q4" s="36"/>
      <c r="R4" s="36"/>
    </row>
    <row r="5" spans="1:22" ht="14.1" customHeight="1" x14ac:dyDescent="0.4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11"/>
      <c r="Q5" s="11"/>
      <c r="R5" s="11"/>
    </row>
    <row r="6" spans="1:22" ht="14.1" customHeight="1" x14ac:dyDescent="0.4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  <c r="P6" s="11"/>
      <c r="Q6" s="11"/>
      <c r="R6" s="11"/>
    </row>
    <row r="7" spans="1:22" ht="99.6" customHeight="1" x14ac:dyDescent="0.25">
      <c r="A7" s="145" t="s">
        <v>409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7"/>
    </row>
    <row r="8" spans="1:22" ht="55.15" customHeight="1" x14ac:dyDescent="0.25">
      <c r="A8" s="146" t="s">
        <v>0</v>
      </c>
      <c r="B8" s="146" t="s">
        <v>1</v>
      </c>
      <c r="C8" s="162" t="s">
        <v>2</v>
      </c>
      <c r="D8" s="163"/>
      <c r="E8" s="153" t="s">
        <v>3</v>
      </c>
      <c r="F8" s="153" t="s">
        <v>4</v>
      </c>
      <c r="G8" s="153" t="s">
        <v>5</v>
      </c>
      <c r="H8" s="153" t="s">
        <v>6</v>
      </c>
      <c r="I8" s="153" t="s">
        <v>7</v>
      </c>
      <c r="J8" s="146" t="s">
        <v>8</v>
      </c>
      <c r="K8" s="147"/>
      <c r="L8" s="147"/>
      <c r="M8" s="146" t="s">
        <v>109</v>
      </c>
      <c r="N8" s="147"/>
      <c r="O8" s="147"/>
      <c r="P8" s="149" t="s">
        <v>295</v>
      </c>
      <c r="Q8" s="158"/>
      <c r="R8" s="157"/>
      <c r="S8" s="17"/>
    </row>
    <row r="9" spans="1:22" ht="22.5" customHeight="1" x14ac:dyDescent="0.25">
      <c r="A9" s="161"/>
      <c r="B9" s="161"/>
      <c r="C9" s="164"/>
      <c r="D9" s="165"/>
      <c r="E9" s="154"/>
      <c r="F9" s="154"/>
      <c r="G9" s="154"/>
      <c r="H9" s="154"/>
      <c r="I9" s="154"/>
      <c r="J9" s="148" t="s">
        <v>9</v>
      </c>
      <c r="K9" s="149" t="s">
        <v>10</v>
      </c>
      <c r="L9" s="150"/>
      <c r="M9" s="151" t="s">
        <v>9</v>
      </c>
      <c r="N9" s="161" t="s">
        <v>10</v>
      </c>
      <c r="O9" s="147"/>
      <c r="P9" s="166" t="s">
        <v>328</v>
      </c>
      <c r="Q9" s="149" t="s">
        <v>10</v>
      </c>
      <c r="R9" s="157"/>
      <c r="S9" s="17"/>
    </row>
    <row r="10" spans="1:22" ht="104.25" customHeight="1" x14ac:dyDescent="0.25">
      <c r="A10" s="161"/>
      <c r="B10" s="161"/>
      <c r="C10" s="155" t="s">
        <v>11</v>
      </c>
      <c r="D10" s="155" t="s">
        <v>12</v>
      </c>
      <c r="E10" s="154"/>
      <c r="F10" s="154"/>
      <c r="G10" s="154"/>
      <c r="H10" s="154"/>
      <c r="I10" s="154"/>
      <c r="J10" s="147"/>
      <c r="K10" s="13" t="s">
        <v>13</v>
      </c>
      <c r="L10" s="13" t="s">
        <v>14</v>
      </c>
      <c r="M10" s="152"/>
      <c r="N10" s="13" t="s">
        <v>13</v>
      </c>
      <c r="O10" s="13" t="s">
        <v>14</v>
      </c>
      <c r="P10" s="167"/>
      <c r="Q10" s="106" t="s">
        <v>296</v>
      </c>
      <c r="R10" s="106" t="s">
        <v>297</v>
      </c>
      <c r="S10" s="17"/>
    </row>
    <row r="11" spans="1:22" ht="14.25" customHeight="1" x14ac:dyDescent="0.25">
      <c r="A11" s="161"/>
      <c r="B11" s="161"/>
      <c r="C11" s="156"/>
      <c r="D11" s="156"/>
      <c r="E11" s="156"/>
      <c r="F11" s="156"/>
      <c r="G11" s="105" t="s">
        <v>15</v>
      </c>
      <c r="H11" s="105" t="s">
        <v>15</v>
      </c>
      <c r="I11" s="105" t="s">
        <v>16</v>
      </c>
      <c r="J11" s="105" t="s">
        <v>17</v>
      </c>
      <c r="K11" s="105" t="s">
        <v>17</v>
      </c>
      <c r="L11" s="105" t="s">
        <v>17</v>
      </c>
      <c r="M11" s="14" t="s">
        <v>16</v>
      </c>
      <c r="N11" s="105" t="s">
        <v>16</v>
      </c>
      <c r="O11" s="105" t="s">
        <v>16</v>
      </c>
      <c r="P11" s="15" t="s">
        <v>18</v>
      </c>
      <c r="Q11" s="16" t="s">
        <v>18</v>
      </c>
      <c r="R11" s="105" t="s">
        <v>18</v>
      </c>
      <c r="S11" s="17"/>
    </row>
    <row r="12" spans="1:22" x14ac:dyDescent="0.2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5">
        <v>11</v>
      </c>
      <c r="L12" s="105">
        <v>12</v>
      </c>
      <c r="M12" s="14">
        <v>13</v>
      </c>
      <c r="N12" s="105">
        <v>14</v>
      </c>
      <c r="O12" s="105">
        <v>15</v>
      </c>
      <c r="P12" s="105">
        <v>16</v>
      </c>
      <c r="Q12" s="105">
        <v>17</v>
      </c>
      <c r="R12" s="105">
        <v>18</v>
      </c>
      <c r="S12" s="17"/>
    </row>
    <row r="13" spans="1:22" ht="26.1" customHeight="1" x14ac:dyDescent="0.25">
      <c r="A13" s="159" t="s">
        <v>411</v>
      </c>
      <c r="B13" s="159"/>
      <c r="C13" s="18" t="s">
        <v>19</v>
      </c>
      <c r="D13" s="18" t="s">
        <v>19</v>
      </c>
      <c r="E13" s="18" t="s">
        <v>19</v>
      </c>
      <c r="F13" s="18" t="s">
        <v>19</v>
      </c>
      <c r="G13" s="31">
        <f t="shared" ref="G13:P13" si="0">SUM(G16,G17,G18,G19,G20,G21,G24,G26,G27,G29,G31,G33,G34,G35,G38,G40,G41,G42,G44,G45,G48,G50,G53,G55,G57,G58,G61,G62,G64,G66,G69,G70,G71,G72,G74,G75,G76,G51,G78,G79,G81,G82,G84,G85,G86,G89,G90,G92,G93,G94,G95,G96,G98,G99,G101,G102,G103,G104,G105,G106,G107,G108,G109,G111,G112,G113,G116,G117,G118,G119,G120,G121,G123,G124,G126,G127,G128,G130,G132,G134,G135,G136,G137,G139,G140,G141,G142,G144,G145,G147,G148,G151,G152,G153,G154,G155,G156,G158,G160,G161,G163,G165:G174,G176:G179,G182,G183,G184,G185,G187:G192,G194,G196,G198:G202,G204:G211,G212,G243)</f>
        <v>4364</v>
      </c>
      <c r="H13" s="31">
        <f t="shared" si="0"/>
        <v>4355</v>
      </c>
      <c r="I13" s="32">
        <f t="shared" si="0"/>
        <v>70374.260000000009</v>
      </c>
      <c r="J13" s="31">
        <f t="shared" si="0"/>
        <v>1977</v>
      </c>
      <c r="K13" s="31">
        <f t="shared" si="0"/>
        <v>1401</v>
      </c>
      <c r="L13" s="31">
        <f t="shared" si="0"/>
        <v>575</v>
      </c>
      <c r="M13" s="32">
        <f t="shared" si="0"/>
        <v>68490.190000000017</v>
      </c>
      <c r="N13" s="32">
        <f t="shared" si="0"/>
        <v>49118.680000000015</v>
      </c>
      <c r="O13" s="32">
        <f t="shared" si="0"/>
        <v>19249.510000000002</v>
      </c>
      <c r="P13" s="20">
        <f t="shared" si="0"/>
        <v>3576730095.3299999</v>
      </c>
      <c r="Q13" s="20">
        <f>SUM(Q16,Q17,Q18,Q19,Q20,Q21,Q24,Q26,Q27,Q29,Q31,Q33,Q34,Q35,Q38,Q40,Q41,Q42,Q44,Q45,Q48,Q50,Q51,Q53,Q55,Q57,Q58,Q61,Q62,Q64,Q66,Q69,Q70,Q71,Q72,Q74,Q75,Q76,Q78,Q79,Q81,Q82,Q84,Q85,Q86,Q89,Q90,Q92,Q93,Q94,Q95,Q96,Q98,Q99,Q101,Q102,Q103,Q104,Q105,Q106,Q107,Q108,Q109,Q111,Q112,Q113,Q116,Q117,Q118,Q119,Q120,Q121,Q123,Q124,Q126,Q127,Q128,Q130,Q132,Q134,Q135,Q136,Q137,Q139,Q140,Q141,Q142,Q144,Q145,Q147,Q148,Q151,Q152,Q153,Q154,Q155,Q156,Q158,Q160,Q161,Q163,Q165:Q174,Q176:Q179,Q182,Q183,Q184,Q185,Q187:Q192,Q194,Q196,Q198:Q202,Q204:Q211,Q212,Q243)</f>
        <v>2653353919.6300001</v>
      </c>
      <c r="R13" s="20">
        <f>SUM(R16,R17,R18,R19,R20,R21,R24,R26,R27,R29,R31,R33,R34,R35,R38,R40,R41,R42,R44,R45,R48,R50,R51,R53,R55,R57,R58,R61,R62,R64,R66,R69,R70,R71,R72,R74,R75,R76,R78,R79,R81,R82,R84,R85,R86,R89,R90,R92,R93,R94,R95,R96,R98,R99,R101,R102,R103,R104,R105,R106,R107,R108,R109,R111,R112,R113,R116,R117,R118,R119,R120,R121,R123,R124,R126,R127,R128,R130,R132,R134,R135,R136,R137,R139,R140,R141,R142,R144,R145,R147,R148,R151,R152,R153,R154,R155,R156,R158,R160,R161,R163,R165:R174,R176:R179,R182,R183,R184,R185,R187:R192,R194,R196,R198:R202,R204:R211,R212,R243)</f>
        <v>923376175.69999981</v>
      </c>
      <c r="S13" s="17"/>
    </row>
    <row r="14" spans="1:22" ht="20.100000000000001" customHeight="1" x14ac:dyDescent="0.25">
      <c r="A14" s="143" t="s">
        <v>361</v>
      </c>
      <c r="B14" s="144"/>
      <c r="C14" s="18" t="s">
        <v>19</v>
      </c>
      <c r="D14" s="18" t="s">
        <v>19</v>
      </c>
      <c r="E14" s="18" t="s">
        <v>19</v>
      </c>
      <c r="F14" s="18" t="s">
        <v>19</v>
      </c>
      <c r="G14" s="31">
        <f>G15</f>
        <v>291</v>
      </c>
      <c r="H14" s="31">
        <f t="shared" ref="H14:R14" si="1">H15</f>
        <v>291</v>
      </c>
      <c r="I14" s="32">
        <f t="shared" si="1"/>
        <v>3114</v>
      </c>
      <c r="J14" s="31">
        <f t="shared" si="1"/>
        <v>119</v>
      </c>
      <c r="K14" s="31">
        <f t="shared" si="1"/>
        <v>80</v>
      </c>
      <c r="L14" s="31">
        <f t="shared" si="1"/>
        <v>39</v>
      </c>
      <c r="M14" s="32">
        <f t="shared" si="1"/>
        <v>2972.13</v>
      </c>
      <c r="N14" s="32">
        <f t="shared" si="1"/>
        <v>1806.3400000000001</v>
      </c>
      <c r="O14" s="32">
        <f t="shared" si="1"/>
        <v>1165.79</v>
      </c>
      <c r="P14" s="20">
        <f t="shared" si="1"/>
        <v>123296106.61</v>
      </c>
      <c r="Q14" s="20">
        <f t="shared" si="1"/>
        <v>70877632.609999999</v>
      </c>
      <c r="R14" s="20">
        <f t="shared" si="1"/>
        <v>52418474</v>
      </c>
      <c r="S14" s="17"/>
    </row>
    <row r="15" spans="1:22" ht="26.1" customHeight="1" x14ac:dyDescent="0.25">
      <c r="A15" s="143" t="s">
        <v>70</v>
      </c>
      <c r="B15" s="144"/>
      <c r="C15" s="18" t="s">
        <v>19</v>
      </c>
      <c r="D15" s="18" t="s">
        <v>19</v>
      </c>
      <c r="E15" s="18" t="s">
        <v>19</v>
      </c>
      <c r="F15" s="18" t="s">
        <v>19</v>
      </c>
      <c r="G15" s="33">
        <f t="shared" ref="G15:R15" si="2">SUM(G16:G21)</f>
        <v>291</v>
      </c>
      <c r="H15" s="33">
        <f t="shared" si="2"/>
        <v>291</v>
      </c>
      <c r="I15" s="34">
        <f t="shared" si="2"/>
        <v>3114</v>
      </c>
      <c r="J15" s="33">
        <f t="shared" si="2"/>
        <v>119</v>
      </c>
      <c r="K15" s="33">
        <f t="shared" si="2"/>
        <v>80</v>
      </c>
      <c r="L15" s="33">
        <f t="shared" si="2"/>
        <v>39</v>
      </c>
      <c r="M15" s="34">
        <f t="shared" si="2"/>
        <v>2972.13</v>
      </c>
      <c r="N15" s="34">
        <f t="shared" si="2"/>
        <v>1806.3400000000001</v>
      </c>
      <c r="O15" s="34">
        <f t="shared" si="2"/>
        <v>1165.79</v>
      </c>
      <c r="P15" s="19">
        <f t="shared" si="2"/>
        <v>123296106.61</v>
      </c>
      <c r="Q15" s="19">
        <f t="shared" si="2"/>
        <v>70877632.609999999</v>
      </c>
      <c r="R15" s="19">
        <f t="shared" si="2"/>
        <v>52418474</v>
      </c>
      <c r="S15" s="17"/>
      <c r="T15" s="43"/>
      <c r="U15" s="42"/>
    </row>
    <row r="16" spans="1:22" ht="26.1" customHeight="1" x14ac:dyDescent="0.25">
      <c r="A16" s="21" t="s">
        <v>61</v>
      </c>
      <c r="B16" s="104" t="s">
        <v>22</v>
      </c>
      <c r="C16" s="18">
        <v>1967</v>
      </c>
      <c r="D16" s="22">
        <v>42557</v>
      </c>
      <c r="E16" s="23" t="s">
        <v>20</v>
      </c>
      <c r="F16" s="23" t="s">
        <v>21</v>
      </c>
      <c r="G16" s="33">
        <v>69</v>
      </c>
      <c r="H16" s="33">
        <v>69</v>
      </c>
      <c r="I16" s="34">
        <v>806.91</v>
      </c>
      <c r="J16" s="33">
        <v>32</v>
      </c>
      <c r="K16" s="33">
        <v>26</v>
      </c>
      <c r="L16" s="33">
        <v>6</v>
      </c>
      <c r="M16" s="34">
        <v>781.85</v>
      </c>
      <c r="N16" s="34">
        <v>602.19000000000005</v>
      </c>
      <c r="O16" s="34">
        <v>179.66</v>
      </c>
      <c r="P16" s="19">
        <v>33152000</v>
      </c>
      <c r="Q16" s="19">
        <v>19318566.309999999</v>
      </c>
      <c r="R16" s="19">
        <v>13833433.689999999</v>
      </c>
      <c r="S16" s="17"/>
      <c r="T16" s="43"/>
      <c r="U16" s="41"/>
      <c r="V16" s="41"/>
    </row>
    <row r="17" spans="1:23" ht="26.1" customHeight="1" x14ac:dyDescent="0.25">
      <c r="A17" s="21" t="s">
        <v>62</v>
      </c>
      <c r="B17" s="24" t="s">
        <v>23</v>
      </c>
      <c r="C17" s="25">
        <v>1814</v>
      </c>
      <c r="D17" s="26">
        <v>43363</v>
      </c>
      <c r="E17" s="23" t="s">
        <v>20</v>
      </c>
      <c r="F17" s="23" t="s">
        <v>21</v>
      </c>
      <c r="G17" s="39">
        <v>30</v>
      </c>
      <c r="H17" s="39">
        <v>30</v>
      </c>
      <c r="I17" s="38">
        <v>413.89</v>
      </c>
      <c r="J17" s="39">
        <v>11</v>
      </c>
      <c r="K17" s="39">
        <v>3</v>
      </c>
      <c r="L17" s="39">
        <v>8</v>
      </c>
      <c r="M17" s="38">
        <v>379.63</v>
      </c>
      <c r="N17" s="38">
        <v>109.52</v>
      </c>
      <c r="O17" s="38">
        <v>270.11</v>
      </c>
      <c r="P17" s="19">
        <f>Q17+R17</f>
        <v>17423000</v>
      </c>
      <c r="Q17" s="19">
        <v>9965306.0500000007</v>
      </c>
      <c r="R17" s="19">
        <v>7457693.9500000002</v>
      </c>
      <c r="S17" s="17"/>
    </row>
    <row r="18" spans="1:23" ht="26.1" customHeight="1" x14ac:dyDescent="0.25">
      <c r="A18" s="21" t="s">
        <v>63</v>
      </c>
      <c r="B18" s="104" t="s">
        <v>50</v>
      </c>
      <c r="C18" s="27">
        <v>177</v>
      </c>
      <c r="D18" s="22">
        <v>43144</v>
      </c>
      <c r="E18" s="23" t="s">
        <v>20</v>
      </c>
      <c r="F18" s="23" t="s">
        <v>21</v>
      </c>
      <c r="G18" s="33">
        <v>26</v>
      </c>
      <c r="H18" s="33">
        <v>26</v>
      </c>
      <c r="I18" s="34">
        <v>418.68</v>
      </c>
      <c r="J18" s="33">
        <v>7</v>
      </c>
      <c r="K18" s="33">
        <v>1</v>
      </c>
      <c r="L18" s="33">
        <v>6</v>
      </c>
      <c r="M18" s="34">
        <f>N18+O18</f>
        <v>361.59000000000003</v>
      </c>
      <c r="N18" s="34">
        <v>47.8</v>
      </c>
      <c r="O18" s="34">
        <v>313.79000000000002</v>
      </c>
      <c r="P18" s="19">
        <f>Q18+R18</f>
        <v>15235500</v>
      </c>
      <c r="Q18" s="19">
        <v>8714137.6799999997</v>
      </c>
      <c r="R18" s="19">
        <v>6521362.3200000003</v>
      </c>
      <c r="S18" s="17"/>
    </row>
    <row r="19" spans="1:23" ht="26.1" customHeight="1" x14ac:dyDescent="0.25">
      <c r="A19" s="21" t="s">
        <v>64</v>
      </c>
      <c r="B19" s="104" t="s">
        <v>330</v>
      </c>
      <c r="C19" s="108">
        <v>30</v>
      </c>
      <c r="D19" s="109">
        <v>41593</v>
      </c>
      <c r="E19" s="23" t="s">
        <v>20</v>
      </c>
      <c r="F19" s="23" t="s">
        <v>21</v>
      </c>
      <c r="G19" s="31">
        <v>5</v>
      </c>
      <c r="H19" s="31">
        <v>5</v>
      </c>
      <c r="I19" s="32">
        <v>55.83</v>
      </c>
      <c r="J19" s="31">
        <v>1</v>
      </c>
      <c r="K19" s="31">
        <v>0</v>
      </c>
      <c r="L19" s="31">
        <v>1</v>
      </c>
      <c r="M19" s="34">
        <v>55.83</v>
      </c>
      <c r="N19" s="32">
        <v>0</v>
      </c>
      <c r="O19" s="32">
        <v>55.83</v>
      </c>
      <c r="P19" s="19">
        <v>2800000</v>
      </c>
      <c r="Q19" s="19">
        <v>1601495.55</v>
      </c>
      <c r="R19" s="19">
        <v>1198504.45</v>
      </c>
      <c r="S19" s="17"/>
    </row>
    <row r="20" spans="1:23" ht="26.1" customHeight="1" x14ac:dyDescent="0.25">
      <c r="A20" s="21" t="s">
        <v>65</v>
      </c>
      <c r="B20" s="104" t="s">
        <v>28</v>
      </c>
      <c r="C20" s="27">
        <v>3330</v>
      </c>
      <c r="D20" s="22">
        <v>42720</v>
      </c>
      <c r="E20" s="23" t="s">
        <v>20</v>
      </c>
      <c r="F20" s="23" t="s">
        <v>21</v>
      </c>
      <c r="G20" s="31">
        <v>92</v>
      </c>
      <c r="H20" s="31">
        <v>92</v>
      </c>
      <c r="I20" s="32">
        <v>713.6</v>
      </c>
      <c r="J20" s="31">
        <v>36</v>
      </c>
      <c r="K20" s="31">
        <v>23</v>
      </c>
      <c r="L20" s="31">
        <v>13</v>
      </c>
      <c r="M20" s="32">
        <f>N20+O20</f>
        <v>699.5</v>
      </c>
      <c r="N20" s="32">
        <v>457.2</v>
      </c>
      <c r="O20" s="32">
        <v>242.3</v>
      </c>
      <c r="P20" s="19">
        <v>28945863.140000001</v>
      </c>
      <c r="Q20" s="19">
        <v>16555953.939999999</v>
      </c>
      <c r="R20" s="19">
        <v>12389909.199999999</v>
      </c>
      <c r="S20" s="17"/>
    </row>
    <row r="21" spans="1:23" ht="26.1" customHeight="1" x14ac:dyDescent="0.25">
      <c r="A21" s="21" t="s">
        <v>66</v>
      </c>
      <c r="B21" s="104" t="s">
        <v>29</v>
      </c>
      <c r="C21" s="27">
        <v>3330</v>
      </c>
      <c r="D21" s="22">
        <v>42720</v>
      </c>
      <c r="E21" s="23" t="s">
        <v>20</v>
      </c>
      <c r="F21" s="23" t="s">
        <v>21</v>
      </c>
      <c r="G21" s="31">
        <v>69</v>
      </c>
      <c r="H21" s="31">
        <v>69</v>
      </c>
      <c r="I21" s="32">
        <v>705.09</v>
      </c>
      <c r="J21" s="31">
        <v>32</v>
      </c>
      <c r="K21" s="31">
        <v>27</v>
      </c>
      <c r="L21" s="31">
        <v>5</v>
      </c>
      <c r="M21" s="34">
        <f>N21+O21</f>
        <v>693.73</v>
      </c>
      <c r="N21" s="32">
        <v>589.63</v>
      </c>
      <c r="O21" s="32">
        <v>104.1</v>
      </c>
      <c r="P21" s="19">
        <v>25739743.469999999</v>
      </c>
      <c r="Q21" s="19">
        <v>14722173.08</v>
      </c>
      <c r="R21" s="19">
        <v>11017570.390000001</v>
      </c>
      <c r="S21" s="17"/>
    </row>
    <row r="22" spans="1:23" ht="20.100000000000001" customHeight="1" x14ac:dyDescent="0.25">
      <c r="A22" s="143" t="s">
        <v>362</v>
      </c>
      <c r="B22" s="144"/>
      <c r="C22" s="18" t="s">
        <v>19</v>
      </c>
      <c r="D22" s="18" t="s">
        <v>19</v>
      </c>
      <c r="E22" s="18" t="s">
        <v>19</v>
      </c>
      <c r="F22" s="18" t="s">
        <v>19</v>
      </c>
      <c r="G22" s="33">
        <f t="shared" ref="G22:P22" si="3">SUM(G24,G26,G27,G29,G31,G33,G34,G35)</f>
        <v>184</v>
      </c>
      <c r="H22" s="33">
        <f t="shared" si="3"/>
        <v>175</v>
      </c>
      <c r="I22" s="34">
        <f t="shared" si="3"/>
        <v>3189.2199999999993</v>
      </c>
      <c r="J22" s="33">
        <f t="shared" si="3"/>
        <v>79</v>
      </c>
      <c r="K22" s="33">
        <f t="shared" si="3"/>
        <v>52</v>
      </c>
      <c r="L22" s="33">
        <f t="shared" si="3"/>
        <v>27</v>
      </c>
      <c r="M22" s="34">
        <f t="shared" si="3"/>
        <v>2620.9499999999998</v>
      </c>
      <c r="N22" s="34">
        <f t="shared" si="3"/>
        <v>1592.3700000000001</v>
      </c>
      <c r="O22" s="34">
        <f t="shared" si="3"/>
        <v>1028.58</v>
      </c>
      <c r="P22" s="20">
        <f t="shared" si="3"/>
        <v>114905425.48</v>
      </c>
      <c r="Q22" s="20">
        <f t="shared" ref="Q22" si="4">SUM(Q24,Q26,Q27,Q29,Q31,Q33,Q34,Q35)</f>
        <v>82816776.25</v>
      </c>
      <c r="R22" s="20">
        <f t="shared" ref="R22" si="5">SUM(R24,R26,R27,R29,R31,R33,R34,R35)</f>
        <v>32088649.229999997</v>
      </c>
      <c r="S22" s="28"/>
    </row>
    <row r="23" spans="1:23" ht="26.1" customHeight="1" x14ac:dyDescent="0.25">
      <c r="A23" s="143" t="s">
        <v>71</v>
      </c>
      <c r="B23" s="144"/>
      <c r="C23" s="18" t="s">
        <v>19</v>
      </c>
      <c r="D23" s="18" t="s">
        <v>19</v>
      </c>
      <c r="E23" s="18" t="s">
        <v>19</v>
      </c>
      <c r="F23" s="18" t="s">
        <v>19</v>
      </c>
      <c r="G23" s="33">
        <f t="shared" ref="G23:Q23" si="6">SUM(G24)</f>
        <v>8</v>
      </c>
      <c r="H23" s="33">
        <f t="shared" si="6"/>
        <v>8</v>
      </c>
      <c r="I23" s="34">
        <f t="shared" si="6"/>
        <v>212.6</v>
      </c>
      <c r="J23" s="33">
        <f t="shared" si="6"/>
        <v>5</v>
      </c>
      <c r="K23" s="33">
        <f t="shared" si="6"/>
        <v>4</v>
      </c>
      <c r="L23" s="33">
        <f t="shared" si="6"/>
        <v>1</v>
      </c>
      <c r="M23" s="34">
        <f t="shared" si="6"/>
        <v>137.69999999999999</v>
      </c>
      <c r="N23" s="34">
        <f t="shared" si="6"/>
        <v>112.5</v>
      </c>
      <c r="O23" s="34">
        <f t="shared" si="6"/>
        <v>25.2</v>
      </c>
      <c r="P23" s="19">
        <f t="shared" si="6"/>
        <v>4724861</v>
      </c>
      <c r="Q23" s="19">
        <f t="shared" si="6"/>
        <v>4488617.95</v>
      </c>
      <c r="R23" s="19">
        <f>R24</f>
        <v>236243.05</v>
      </c>
      <c r="S23" s="17"/>
    </row>
    <row r="24" spans="1:23" s="12" customFormat="1" ht="26.1" customHeight="1" x14ac:dyDescent="0.25">
      <c r="A24" s="18" t="s">
        <v>67</v>
      </c>
      <c r="B24" s="104" t="s">
        <v>110</v>
      </c>
      <c r="C24" s="27">
        <v>361</v>
      </c>
      <c r="D24" s="22">
        <v>43264</v>
      </c>
      <c r="E24" s="23" t="s">
        <v>21</v>
      </c>
      <c r="F24" s="23" t="s">
        <v>113</v>
      </c>
      <c r="G24" s="31">
        <v>8</v>
      </c>
      <c r="H24" s="31">
        <v>8</v>
      </c>
      <c r="I24" s="32">
        <v>212.6</v>
      </c>
      <c r="J24" s="31">
        <v>5</v>
      </c>
      <c r="K24" s="31">
        <v>4</v>
      </c>
      <c r="L24" s="31">
        <v>1</v>
      </c>
      <c r="M24" s="32">
        <v>137.69999999999999</v>
      </c>
      <c r="N24" s="32">
        <v>112.5</v>
      </c>
      <c r="O24" s="32">
        <v>25.2</v>
      </c>
      <c r="P24" s="19">
        <v>4724861</v>
      </c>
      <c r="Q24" s="19">
        <v>4488617.95</v>
      </c>
      <c r="R24" s="19">
        <v>236243.05</v>
      </c>
      <c r="S24" s="29"/>
      <c r="T24" s="40"/>
      <c r="U24" s="40"/>
      <c r="V24" s="40"/>
      <c r="W24" s="40"/>
    </row>
    <row r="25" spans="1:23" s="12" customFormat="1" ht="26.1" customHeight="1" x14ac:dyDescent="0.25">
      <c r="A25" s="143" t="s">
        <v>286</v>
      </c>
      <c r="B25" s="144"/>
      <c r="C25" s="18" t="s">
        <v>19</v>
      </c>
      <c r="D25" s="18" t="s">
        <v>19</v>
      </c>
      <c r="E25" s="18" t="s">
        <v>19</v>
      </c>
      <c r="F25" s="18" t="s">
        <v>19</v>
      </c>
      <c r="G25" s="33">
        <f t="shared" ref="G25:P25" si="7">SUM(G26:G27)</f>
        <v>28</v>
      </c>
      <c r="H25" s="33">
        <f t="shared" si="7"/>
        <v>19</v>
      </c>
      <c r="I25" s="34">
        <f t="shared" si="7"/>
        <v>532.15</v>
      </c>
      <c r="J25" s="33">
        <f t="shared" si="7"/>
        <v>10</v>
      </c>
      <c r="K25" s="33">
        <f t="shared" si="7"/>
        <v>5</v>
      </c>
      <c r="L25" s="33">
        <f t="shared" si="7"/>
        <v>5</v>
      </c>
      <c r="M25" s="34">
        <f t="shared" si="7"/>
        <v>340.6</v>
      </c>
      <c r="N25" s="34">
        <f t="shared" si="7"/>
        <v>174.1</v>
      </c>
      <c r="O25" s="34">
        <f t="shared" si="7"/>
        <v>166.5</v>
      </c>
      <c r="P25" s="20">
        <f t="shared" si="7"/>
        <v>12019784.800000001</v>
      </c>
      <c r="Q25" s="20">
        <f t="shared" ref="Q25" si="8">SUM(Q26:Q27)</f>
        <v>11400000</v>
      </c>
      <c r="R25" s="20">
        <f t="shared" ref="R25" si="9">SUM(R26:R27)</f>
        <v>619784.80000000005</v>
      </c>
      <c r="S25" s="29"/>
      <c r="T25" s="40"/>
      <c r="U25" s="40"/>
      <c r="V25" s="40"/>
      <c r="W25" s="40"/>
    </row>
    <row r="26" spans="1:23" s="12" customFormat="1" ht="26.1" customHeight="1" x14ac:dyDescent="0.25">
      <c r="A26" s="18" t="s">
        <v>68</v>
      </c>
      <c r="B26" s="103" t="s">
        <v>287</v>
      </c>
      <c r="C26" s="110" t="s">
        <v>289</v>
      </c>
      <c r="D26" s="109">
        <v>41085</v>
      </c>
      <c r="E26" s="23" t="s">
        <v>21</v>
      </c>
      <c r="F26" s="23" t="s">
        <v>113</v>
      </c>
      <c r="G26" s="111">
        <v>14</v>
      </c>
      <c r="H26" s="31">
        <v>10</v>
      </c>
      <c r="I26" s="112">
        <v>273.95</v>
      </c>
      <c r="J26" s="111">
        <v>5</v>
      </c>
      <c r="K26" s="111">
        <v>3</v>
      </c>
      <c r="L26" s="111">
        <v>2</v>
      </c>
      <c r="M26" s="32">
        <v>182</v>
      </c>
      <c r="N26" s="112">
        <v>116</v>
      </c>
      <c r="O26" s="112">
        <v>66</v>
      </c>
      <c r="P26" s="19">
        <f>Q26+R26</f>
        <v>6409134.9800000004</v>
      </c>
      <c r="Q26" s="19">
        <v>6070000</v>
      </c>
      <c r="R26" s="19">
        <v>339134.98</v>
      </c>
      <c r="S26" s="29"/>
      <c r="T26" s="40"/>
      <c r="U26" s="40"/>
      <c r="V26" s="40"/>
      <c r="W26" s="40"/>
    </row>
    <row r="27" spans="1:23" s="12" customFormat="1" ht="26.1" customHeight="1" x14ac:dyDescent="0.25">
      <c r="A27" s="18" t="s">
        <v>69</v>
      </c>
      <c r="B27" s="103" t="s">
        <v>288</v>
      </c>
      <c r="C27" s="110" t="s">
        <v>290</v>
      </c>
      <c r="D27" s="109">
        <v>41085</v>
      </c>
      <c r="E27" s="23" t="s">
        <v>21</v>
      </c>
      <c r="F27" s="23" t="s">
        <v>113</v>
      </c>
      <c r="G27" s="111">
        <v>14</v>
      </c>
      <c r="H27" s="31">
        <v>9</v>
      </c>
      <c r="I27" s="112">
        <v>258.2</v>
      </c>
      <c r="J27" s="111">
        <v>5</v>
      </c>
      <c r="K27" s="111">
        <v>2</v>
      </c>
      <c r="L27" s="111">
        <v>3</v>
      </c>
      <c r="M27" s="32">
        <v>158.6</v>
      </c>
      <c r="N27" s="112">
        <v>58.1</v>
      </c>
      <c r="O27" s="112">
        <v>100.5</v>
      </c>
      <c r="P27" s="19">
        <f>Q27+R27</f>
        <v>5610649.8200000003</v>
      </c>
      <c r="Q27" s="19">
        <v>5330000</v>
      </c>
      <c r="R27" s="19">
        <v>280649.82</v>
      </c>
      <c r="S27" s="29"/>
      <c r="T27" s="40"/>
      <c r="U27" s="40"/>
      <c r="V27" s="40"/>
      <c r="W27" s="40"/>
    </row>
    <row r="28" spans="1:23" ht="26.1" customHeight="1" x14ac:dyDescent="0.25">
      <c r="A28" s="143" t="s">
        <v>26</v>
      </c>
      <c r="B28" s="144"/>
      <c r="C28" s="18" t="s">
        <v>19</v>
      </c>
      <c r="D28" s="18" t="s">
        <v>19</v>
      </c>
      <c r="E28" s="18" t="s">
        <v>19</v>
      </c>
      <c r="F28" s="18" t="s">
        <v>19</v>
      </c>
      <c r="G28" s="33">
        <f t="shared" ref="G28:R28" si="10">SUM(G29:G29)</f>
        <v>16</v>
      </c>
      <c r="H28" s="33">
        <f t="shared" si="10"/>
        <v>16</v>
      </c>
      <c r="I28" s="34">
        <f t="shared" si="10"/>
        <v>280.8</v>
      </c>
      <c r="J28" s="33">
        <f t="shared" si="10"/>
        <v>9</v>
      </c>
      <c r="K28" s="33">
        <f t="shared" si="10"/>
        <v>7</v>
      </c>
      <c r="L28" s="33">
        <f t="shared" si="10"/>
        <v>2</v>
      </c>
      <c r="M28" s="34">
        <f t="shared" si="10"/>
        <v>280.8</v>
      </c>
      <c r="N28" s="34">
        <f t="shared" si="10"/>
        <v>205.61</v>
      </c>
      <c r="O28" s="34">
        <f t="shared" si="10"/>
        <v>75.19</v>
      </c>
      <c r="P28" s="20">
        <f t="shared" si="10"/>
        <v>11017918.08</v>
      </c>
      <c r="Q28" s="20">
        <f t="shared" si="10"/>
        <v>10467022.18</v>
      </c>
      <c r="R28" s="20">
        <f t="shared" si="10"/>
        <v>550895.9</v>
      </c>
      <c r="S28" s="17"/>
    </row>
    <row r="29" spans="1:23" ht="26.1" customHeight="1" x14ac:dyDescent="0.25">
      <c r="A29" s="18" t="s">
        <v>111</v>
      </c>
      <c r="B29" s="104" t="s">
        <v>38</v>
      </c>
      <c r="C29" s="30" t="s">
        <v>232</v>
      </c>
      <c r="D29" s="22">
        <v>42479</v>
      </c>
      <c r="E29" s="23" t="s">
        <v>21</v>
      </c>
      <c r="F29" s="23" t="s">
        <v>113</v>
      </c>
      <c r="G29" s="31">
        <v>16</v>
      </c>
      <c r="H29" s="31">
        <v>16</v>
      </c>
      <c r="I29" s="32">
        <v>280.8</v>
      </c>
      <c r="J29" s="31">
        <v>9</v>
      </c>
      <c r="K29" s="31">
        <v>7</v>
      </c>
      <c r="L29" s="31">
        <v>2</v>
      </c>
      <c r="M29" s="32">
        <v>280.8</v>
      </c>
      <c r="N29" s="32">
        <v>205.61</v>
      </c>
      <c r="O29" s="32">
        <v>75.19</v>
      </c>
      <c r="P29" s="19">
        <f>Q29+R29</f>
        <v>11017918.08</v>
      </c>
      <c r="Q29" s="19">
        <v>10467022.18</v>
      </c>
      <c r="R29" s="19">
        <v>550895.9</v>
      </c>
      <c r="S29" s="17"/>
    </row>
    <row r="30" spans="1:23" ht="39.75" customHeight="1" x14ac:dyDescent="0.25">
      <c r="A30" s="143" t="s">
        <v>88</v>
      </c>
      <c r="B30" s="144"/>
      <c r="C30" s="18" t="s">
        <v>19</v>
      </c>
      <c r="D30" s="18" t="s">
        <v>19</v>
      </c>
      <c r="E30" s="18" t="s">
        <v>19</v>
      </c>
      <c r="F30" s="18" t="s">
        <v>19</v>
      </c>
      <c r="G30" s="31">
        <f t="shared" ref="G30:R30" si="11">G31</f>
        <v>6</v>
      </c>
      <c r="H30" s="31">
        <f t="shared" si="11"/>
        <v>6</v>
      </c>
      <c r="I30" s="32">
        <f t="shared" si="11"/>
        <v>117.38</v>
      </c>
      <c r="J30" s="31">
        <f t="shared" si="11"/>
        <v>4</v>
      </c>
      <c r="K30" s="31">
        <f t="shared" si="11"/>
        <v>3</v>
      </c>
      <c r="L30" s="31">
        <f t="shared" si="11"/>
        <v>1</v>
      </c>
      <c r="M30" s="32">
        <f t="shared" si="11"/>
        <v>117.38</v>
      </c>
      <c r="N30" s="32">
        <f t="shared" si="11"/>
        <v>78.959999999999994</v>
      </c>
      <c r="O30" s="32">
        <f t="shared" si="11"/>
        <v>38.42</v>
      </c>
      <c r="P30" s="19">
        <f t="shared" si="11"/>
        <v>4878541.5999999996</v>
      </c>
      <c r="Q30" s="19">
        <f t="shared" si="11"/>
        <v>4634614.5199999996</v>
      </c>
      <c r="R30" s="19">
        <f t="shared" si="11"/>
        <v>243927.08</v>
      </c>
      <c r="S30" s="17"/>
    </row>
    <row r="31" spans="1:23" s="55" customFormat="1" ht="26.1" customHeight="1" x14ac:dyDescent="0.25">
      <c r="A31" s="45" t="s">
        <v>112</v>
      </c>
      <c r="B31" s="46" t="s">
        <v>331</v>
      </c>
      <c r="C31" s="47">
        <v>547</v>
      </c>
      <c r="D31" s="48">
        <v>43265</v>
      </c>
      <c r="E31" s="49" t="s">
        <v>21</v>
      </c>
      <c r="F31" s="49" t="s">
        <v>113</v>
      </c>
      <c r="G31" s="50">
        <v>6</v>
      </c>
      <c r="H31" s="50">
        <v>6</v>
      </c>
      <c r="I31" s="51">
        <v>117.38</v>
      </c>
      <c r="J31" s="50">
        <v>4</v>
      </c>
      <c r="K31" s="50">
        <v>3</v>
      </c>
      <c r="L31" s="50">
        <v>1</v>
      </c>
      <c r="M31" s="51">
        <v>117.38</v>
      </c>
      <c r="N31" s="51">
        <v>78.959999999999994</v>
      </c>
      <c r="O31" s="51">
        <v>38.42</v>
      </c>
      <c r="P31" s="52">
        <v>4878541.5999999996</v>
      </c>
      <c r="Q31" s="52">
        <v>4634614.5199999996</v>
      </c>
      <c r="R31" s="52">
        <v>243927.08</v>
      </c>
      <c r="S31" s="53"/>
      <c r="T31" s="54"/>
      <c r="U31" s="54"/>
      <c r="V31" s="54"/>
      <c r="W31" s="54"/>
    </row>
    <row r="32" spans="1:23" s="55" customFormat="1" ht="26.1" customHeight="1" x14ac:dyDescent="0.25">
      <c r="A32" s="135" t="s">
        <v>70</v>
      </c>
      <c r="B32" s="136"/>
      <c r="C32" s="45" t="s">
        <v>19</v>
      </c>
      <c r="D32" s="45" t="s">
        <v>19</v>
      </c>
      <c r="E32" s="45" t="s">
        <v>19</v>
      </c>
      <c r="F32" s="45" t="s">
        <v>19</v>
      </c>
      <c r="G32" s="56">
        <f t="shared" ref="G32:P32" si="12">SUM(G33:G35)</f>
        <v>126</v>
      </c>
      <c r="H32" s="56">
        <f t="shared" si="12"/>
        <v>126</v>
      </c>
      <c r="I32" s="57">
        <f t="shared" si="12"/>
        <v>2046.29</v>
      </c>
      <c r="J32" s="56">
        <f t="shared" si="12"/>
        <v>51</v>
      </c>
      <c r="K32" s="56">
        <f t="shared" si="12"/>
        <v>33</v>
      </c>
      <c r="L32" s="56">
        <f t="shared" si="12"/>
        <v>18</v>
      </c>
      <c r="M32" s="57">
        <f t="shared" si="12"/>
        <v>1744.4699999999998</v>
      </c>
      <c r="N32" s="57">
        <f t="shared" si="12"/>
        <v>1021.2</v>
      </c>
      <c r="O32" s="57">
        <f t="shared" si="12"/>
        <v>723.27</v>
      </c>
      <c r="P32" s="58">
        <f t="shared" si="12"/>
        <v>82264320</v>
      </c>
      <c r="Q32" s="58">
        <f t="shared" ref="Q32" si="13">SUM(Q33:Q35)</f>
        <v>51826521.600000001</v>
      </c>
      <c r="R32" s="52">
        <f t="shared" ref="R32" si="14">SUM(R33:R35)</f>
        <v>30437798.399999999</v>
      </c>
      <c r="S32" s="59"/>
      <c r="T32" s="54"/>
      <c r="U32" s="54"/>
      <c r="V32" s="54"/>
      <c r="W32" s="54"/>
    </row>
    <row r="33" spans="1:23" s="55" customFormat="1" ht="26.1" customHeight="1" x14ac:dyDescent="0.25">
      <c r="A33" s="45" t="s">
        <v>145</v>
      </c>
      <c r="B33" s="46" t="s">
        <v>72</v>
      </c>
      <c r="C33" s="45">
        <v>1814</v>
      </c>
      <c r="D33" s="48">
        <v>43363</v>
      </c>
      <c r="E33" s="49" t="s">
        <v>21</v>
      </c>
      <c r="F33" s="49" t="s">
        <v>113</v>
      </c>
      <c r="G33" s="50">
        <v>43</v>
      </c>
      <c r="H33" s="50">
        <v>43</v>
      </c>
      <c r="I33" s="51">
        <v>627.87</v>
      </c>
      <c r="J33" s="50">
        <v>18</v>
      </c>
      <c r="K33" s="50">
        <v>15</v>
      </c>
      <c r="L33" s="50">
        <v>3</v>
      </c>
      <c r="M33" s="51">
        <v>627.87</v>
      </c>
      <c r="N33" s="51">
        <v>528.29</v>
      </c>
      <c r="O33" s="51">
        <v>99.58</v>
      </c>
      <c r="P33" s="52">
        <v>30137760</v>
      </c>
      <c r="Q33" s="52">
        <v>18986788.800000001</v>
      </c>
      <c r="R33" s="52">
        <v>11150971.199999999</v>
      </c>
      <c r="S33" s="59"/>
      <c r="T33" s="60"/>
      <c r="U33" s="54"/>
      <c r="V33" s="54"/>
      <c r="W33" s="54"/>
    </row>
    <row r="34" spans="1:23" s="55" customFormat="1" ht="26.1" customHeight="1" x14ac:dyDescent="0.25">
      <c r="A34" s="45" t="s">
        <v>146</v>
      </c>
      <c r="B34" s="46" t="s">
        <v>332</v>
      </c>
      <c r="C34" s="61" t="s">
        <v>34</v>
      </c>
      <c r="D34" s="62">
        <v>41876</v>
      </c>
      <c r="E34" s="49" t="s">
        <v>21</v>
      </c>
      <c r="F34" s="49" t="s">
        <v>113</v>
      </c>
      <c r="G34" s="63">
        <v>15</v>
      </c>
      <c r="H34" s="63">
        <v>15</v>
      </c>
      <c r="I34" s="64">
        <v>559.51</v>
      </c>
      <c r="J34" s="63">
        <v>5</v>
      </c>
      <c r="K34" s="63">
        <v>0</v>
      </c>
      <c r="L34" s="63">
        <v>5</v>
      </c>
      <c r="M34" s="65">
        <v>257.69</v>
      </c>
      <c r="N34" s="64">
        <v>0</v>
      </c>
      <c r="O34" s="65">
        <v>257.69</v>
      </c>
      <c r="P34" s="52">
        <v>10898880</v>
      </c>
      <c r="Q34" s="52">
        <v>6866294.4000000004</v>
      </c>
      <c r="R34" s="52">
        <v>4032585.6</v>
      </c>
      <c r="S34" s="59"/>
      <c r="T34" s="60"/>
      <c r="U34" s="54"/>
      <c r="V34" s="54"/>
      <c r="W34" s="54"/>
    </row>
    <row r="35" spans="1:23" s="55" customFormat="1" ht="26.1" customHeight="1" x14ac:dyDescent="0.25">
      <c r="A35" s="45" t="s">
        <v>147</v>
      </c>
      <c r="B35" s="46" t="s">
        <v>78</v>
      </c>
      <c r="C35" s="45">
        <v>1814</v>
      </c>
      <c r="D35" s="48">
        <v>43363</v>
      </c>
      <c r="E35" s="49" t="s">
        <v>21</v>
      </c>
      <c r="F35" s="49" t="s">
        <v>113</v>
      </c>
      <c r="G35" s="50">
        <v>68</v>
      </c>
      <c r="H35" s="50">
        <v>68</v>
      </c>
      <c r="I35" s="51">
        <v>858.91</v>
      </c>
      <c r="J35" s="50">
        <v>28</v>
      </c>
      <c r="K35" s="50">
        <v>18</v>
      </c>
      <c r="L35" s="50">
        <v>10</v>
      </c>
      <c r="M35" s="51">
        <v>858.91</v>
      </c>
      <c r="N35" s="51">
        <v>492.91</v>
      </c>
      <c r="O35" s="51">
        <v>366</v>
      </c>
      <c r="P35" s="52">
        <v>41227680</v>
      </c>
      <c r="Q35" s="52">
        <v>25973438.399999999</v>
      </c>
      <c r="R35" s="52">
        <v>15254241.6</v>
      </c>
      <c r="S35" s="59"/>
      <c r="T35" s="60"/>
      <c r="U35" s="54"/>
      <c r="V35" s="54"/>
      <c r="W35" s="54"/>
    </row>
    <row r="36" spans="1:23" s="55" customFormat="1" ht="20.100000000000001" customHeight="1" x14ac:dyDescent="0.25">
      <c r="A36" s="135" t="s">
        <v>363</v>
      </c>
      <c r="B36" s="136"/>
      <c r="C36" s="45" t="s">
        <v>30</v>
      </c>
      <c r="D36" s="45" t="s">
        <v>30</v>
      </c>
      <c r="E36" s="45" t="s">
        <v>30</v>
      </c>
      <c r="F36" s="45" t="s">
        <v>30</v>
      </c>
      <c r="G36" s="50">
        <f>SUM(G37,G39,G43)</f>
        <v>122</v>
      </c>
      <c r="H36" s="50">
        <f t="shared" ref="H36:R36" si="15">SUM(H37,H39,H43)</f>
        <v>122</v>
      </c>
      <c r="I36" s="51">
        <f t="shared" si="15"/>
        <v>1937.7600000000002</v>
      </c>
      <c r="J36" s="50">
        <f t="shared" si="15"/>
        <v>44</v>
      </c>
      <c r="K36" s="50">
        <f t="shared" si="15"/>
        <v>28</v>
      </c>
      <c r="L36" s="50">
        <f t="shared" si="15"/>
        <v>16</v>
      </c>
      <c r="M36" s="51">
        <f t="shared" si="15"/>
        <v>1744.38</v>
      </c>
      <c r="N36" s="51">
        <f t="shared" si="15"/>
        <v>1029.3599999999999</v>
      </c>
      <c r="O36" s="51">
        <f t="shared" si="15"/>
        <v>715.02</v>
      </c>
      <c r="P36" s="52">
        <f t="shared" si="15"/>
        <v>83597638.280000001</v>
      </c>
      <c r="Q36" s="52">
        <f t="shared" si="15"/>
        <v>63376862.159999996</v>
      </c>
      <c r="R36" s="52">
        <f t="shared" si="15"/>
        <v>20220776.120000001</v>
      </c>
      <c r="S36" s="53"/>
      <c r="T36" s="54"/>
      <c r="U36" s="54"/>
      <c r="V36" s="54"/>
      <c r="W36" s="54"/>
    </row>
    <row r="37" spans="1:23" s="55" customFormat="1" ht="26.1" customHeight="1" x14ac:dyDescent="0.25">
      <c r="A37" s="135" t="s">
        <v>45</v>
      </c>
      <c r="B37" s="136"/>
      <c r="C37" s="45" t="s">
        <v>19</v>
      </c>
      <c r="D37" s="45" t="s">
        <v>19</v>
      </c>
      <c r="E37" s="45" t="s">
        <v>19</v>
      </c>
      <c r="F37" s="45" t="s">
        <v>19</v>
      </c>
      <c r="G37" s="50">
        <f t="shared" ref="G37:O37" si="16">SUM(G38)</f>
        <v>20</v>
      </c>
      <c r="H37" s="50">
        <f t="shared" si="16"/>
        <v>20</v>
      </c>
      <c r="I37" s="51">
        <f t="shared" si="16"/>
        <v>215.24</v>
      </c>
      <c r="J37" s="50">
        <f t="shared" si="16"/>
        <v>8</v>
      </c>
      <c r="K37" s="50">
        <f t="shared" si="16"/>
        <v>5</v>
      </c>
      <c r="L37" s="50">
        <f t="shared" si="16"/>
        <v>3</v>
      </c>
      <c r="M37" s="51">
        <f t="shared" si="16"/>
        <v>215.24</v>
      </c>
      <c r="N37" s="51">
        <f t="shared" si="16"/>
        <v>144.84</v>
      </c>
      <c r="O37" s="51">
        <f t="shared" si="16"/>
        <v>70.400000000000006</v>
      </c>
      <c r="P37" s="52">
        <f>P38</f>
        <v>9223668</v>
      </c>
      <c r="Q37" s="52">
        <f>Q38</f>
        <v>8762484.5999999996</v>
      </c>
      <c r="R37" s="52">
        <f>R38</f>
        <v>461183.4</v>
      </c>
      <c r="S37" s="53"/>
      <c r="T37" s="54"/>
      <c r="U37" s="54"/>
      <c r="V37" s="54"/>
      <c r="W37" s="54"/>
    </row>
    <row r="38" spans="1:23" s="55" customFormat="1" ht="26.1" customHeight="1" x14ac:dyDescent="0.25">
      <c r="A38" s="45" t="s">
        <v>148</v>
      </c>
      <c r="B38" s="46" t="s">
        <v>48</v>
      </c>
      <c r="C38" s="45" t="s">
        <v>233</v>
      </c>
      <c r="D38" s="48">
        <v>43279</v>
      </c>
      <c r="E38" s="66" t="s">
        <v>113</v>
      </c>
      <c r="F38" s="66" t="s">
        <v>31</v>
      </c>
      <c r="G38" s="56">
        <v>20</v>
      </c>
      <c r="H38" s="56">
        <v>20</v>
      </c>
      <c r="I38" s="57">
        <v>215.24</v>
      </c>
      <c r="J38" s="56">
        <v>8</v>
      </c>
      <c r="K38" s="56">
        <v>5</v>
      </c>
      <c r="L38" s="56">
        <v>3</v>
      </c>
      <c r="M38" s="57">
        <v>215.24</v>
      </c>
      <c r="N38" s="57">
        <v>144.84</v>
      </c>
      <c r="O38" s="57">
        <v>70.400000000000006</v>
      </c>
      <c r="P38" s="52">
        <v>9223668</v>
      </c>
      <c r="Q38" s="52">
        <v>8762484.5999999996</v>
      </c>
      <c r="R38" s="52">
        <v>461183.4</v>
      </c>
      <c r="S38" s="53"/>
      <c r="T38" s="54"/>
      <c r="U38" s="54"/>
      <c r="V38" s="54"/>
      <c r="W38" s="54"/>
    </row>
    <row r="39" spans="1:23" s="55" customFormat="1" ht="26.1" customHeight="1" x14ac:dyDescent="0.25">
      <c r="A39" s="135" t="s">
        <v>71</v>
      </c>
      <c r="B39" s="136"/>
      <c r="C39" s="45" t="s">
        <v>19</v>
      </c>
      <c r="D39" s="45" t="s">
        <v>19</v>
      </c>
      <c r="E39" s="45" t="s">
        <v>19</v>
      </c>
      <c r="F39" s="45" t="s">
        <v>19</v>
      </c>
      <c r="G39" s="56">
        <f t="shared" ref="G39:O39" si="17">SUM(G40:G42)</f>
        <v>18</v>
      </c>
      <c r="H39" s="56">
        <f t="shared" si="17"/>
        <v>18</v>
      </c>
      <c r="I39" s="57">
        <f t="shared" si="17"/>
        <v>419.95</v>
      </c>
      <c r="J39" s="56">
        <f t="shared" si="17"/>
        <v>8</v>
      </c>
      <c r="K39" s="56">
        <f t="shared" si="17"/>
        <v>6</v>
      </c>
      <c r="L39" s="56">
        <f t="shared" si="17"/>
        <v>2</v>
      </c>
      <c r="M39" s="57">
        <f t="shared" si="17"/>
        <v>226.57</v>
      </c>
      <c r="N39" s="57">
        <f t="shared" si="17"/>
        <v>179.47</v>
      </c>
      <c r="O39" s="57">
        <f t="shared" si="17"/>
        <v>47.1</v>
      </c>
      <c r="P39" s="52">
        <f>SUM(P40,P41,P42)</f>
        <v>10629360.199999999</v>
      </c>
      <c r="Q39" s="52">
        <f>SUM(Q40,Q41,Q42)</f>
        <v>9993150.4800000004</v>
      </c>
      <c r="R39" s="52">
        <f>SUM(R40,R41,R42)</f>
        <v>636209.72</v>
      </c>
      <c r="S39" s="53"/>
      <c r="T39" s="54"/>
      <c r="U39" s="54"/>
      <c r="V39" s="54"/>
      <c r="W39" s="54"/>
    </row>
    <row r="40" spans="1:23" s="55" customFormat="1" ht="26.1" customHeight="1" x14ac:dyDescent="0.25">
      <c r="A40" s="45" t="s">
        <v>149</v>
      </c>
      <c r="B40" s="67" t="s">
        <v>86</v>
      </c>
      <c r="C40" s="45">
        <v>354</v>
      </c>
      <c r="D40" s="48">
        <v>43264</v>
      </c>
      <c r="E40" s="66" t="s">
        <v>113</v>
      </c>
      <c r="F40" s="66" t="s">
        <v>31</v>
      </c>
      <c r="G40" s="56">
        <v>1</v>
      </c>
      <c r="H40" s="56">
        <v>1</v>
      </c>
      <c r="I40" s="57">
        <v>229.48</v>
      </c>
      <c r="J40" s="56">
        <v>1</v>
      </c>
      <c r="K40" s="56">
        <v>1</v>
      </c>
      <c r="L40" s="56">
        <v>0</v>
      </c>
      <c r="M40" s="57">
        <v>36.1</v>
      </c>
      <c r="N40" s="57">
        <v>36.1</v>
      </c>
      <c r="O40" s="57">
        <v>0</v>
      </c>
      <c r="P40" s="52">
        <v>1379107.2</v>
      </c>
      <c r="Q40" s="52">
        <v>1310151.8400000001</v>
      </c>
      <c r="R40" s="52">
        <v>68955.360000000001</v>
      </c>
      <c r="S40" s="53"/>
      <c r="T40" s="54"/>
      <c r="U40" s="54"/>
      <c r="V40" s="54"/>
      <c r="W40" s="54"/>
    </row>
    <row r="41" spans="1:23" s="55" customFormat="1" ht="26.1" customHeight="1" x14ac:dyDescent="0.25">
      <c r="A41" s="45" t="s">
        <v>150</v>
      </c>
      <c r="B41" s="67" t="s">
        <v>100</v>
      </c>
      <c r="C41" s="45">
        <v>353</v>
      </c>
      <c r="D41" s="48">
        <v>43264</v>
      </c>
      <c r="E41" s="66" t="s">
        <v>113</v>
      </c>
      <c r="F41" s="66" t="s">
        <v>31</v>
      </c>
      <c r="G41" s="56">
        <v>8</v>
      </c>
      <c r="H41" s="56">
        <v>8</v>
      </c>
      <c r="I41" s="57">
        <v>126.91</v>
      </c>
      <c r="J41" s="56">
        <v>4</v>
      </c>
      <c r="K41" s="56">
        <v>2</v>
      </c>
      <c r="L41" s="56">
        <v>2</v>
      </c>
      <c r="M41" s="57">
        <v>126.91</v>
      </c>
      <c r="N41" s="57">
        <v>79.81</v>
      </c>
      <c r="O41" s="57">
        <v>47.1</v>
      </c>
      <c r="P41" s="52">
        <v>5667417.7999999998</v>
      </c>
      <c r="Q41" s="52">
        <v>5279305.2</v>
      </c>
      <c r="R41" s="52">
        <v>388112.6</v>
      </c>
      <c r="S41" s="53"/>
      <c r="T41" s="54"/>
      <c r="U41" s="54"/>
      <c r="V41" s="54"/>
      <c r="W41" s="54"/>
    </row>
    <row r="42" spans="1:23" s="55" customFormat="1" ht="26.1" customHeight="1" x14ac:dyDescent="0.25">
      <c r="A42" s="45" t="s">
        <v>151</v>
      </c>
      <c r="B42" s="67" t="s">
        <v>87</v>
      </c>
      <c r="C42" s="45">
        <v>356</v>
      </c>
      <c r="D42" s="48">
        <v>43264</v>
      </c>
      <c r="E42" s="66" t="s">
        <v>113</v>
      </c>
      <c r="F42" s="66" t="s">
        <v>31</v>
      </c>
      <c r="G42" s="56">
        <v>9</v>
      </c>
      <c r="H42" s="56">
        <v>9</v>
      </c>
      <c r="I42" s="57">
        <v>63.56</v>
      </c>
      <c r="J42" s="56">
        <v>3</v>
      </c>
      <c r="K42" s="56">
        <v>3</v>
      </c>
      <c r="L42" s="56">
        <v>0</v>
      </c>
      <c r="M42" s="57">
        <v>63.56</v>
      </c>
      <c r="N42" s="57">
        <v>63.56</v>
      </c>
      <c r="O42" s="57">
        <v>0</v>
      </c>
      <c r="P42" s="52">
        <v>3582835.2</v>
      </c>
      <c r="Q42" s="52">
        <v>3403693.44</v>
      </c>
      <c r="R42" s="52">
        <v>179141.76000000001</v>
      </c>
      <c r="S42" s="53"/>
      <c r="T42" s="54"/>
      <c r="U42" s="54"/>
      <c r="V42" s="54"/>
      <c r="W42" s="54"/>
    </row>
    <row r="43" spans="1:23" s="55" customFormat="1" ht="26.1" customHeight="1" x14ac:dyDescent="0.25">
      <c r="A43" s="135" t="s">
        <v>70</v>
      </c>
      <c r="B43" s="136"/>
      <c r="C43" s="45" t="s">
        <v>19</v>
      </c>
      <c r="D43" s="45" t="s">
        <v>19</v>
      </c>
      <c r="E43" s="45" t="s">
        <v>19</v>
      </c>
      <c r="F43" s="45" t="s">
        <v>19</v>
      </c>
      <c r="G43" s="56">
        <f>SUM(G44:G45)</f>
        <v>84</v>
      </c>
      <c r="H43" s="56">
        <f t="shared" ref="H43:R43" si="18">SUM(H44:H45)</f>
        <v>84</v>
      </c>
      <c r="I43" s="57">
        <f t="shared" si="18"/>
        <v>1302.5700000000002</v>
      </c>
      <c r="J43" s="56">
        <f t="shared" si="18"/>
        <v>28</v>
      </c>
      <c r="K43" s="56">
        <f t="shared" si="18"/>
        <v>17</v>
      </c>
      <c r="L43" s="56">
        <f t="shared" si="18"/>
        <v>11</v>
      </c>
      <c r="M43" s="57">
        <f t="shared" si="18"/>
        <v>1302.5700000000002</v>
      </c>
      <c r="N43" s="57">
        <f t="shared" si="18"/>
        <v>705.05</v>
      </c>
      <c r="O43" s="57">
        <f t="shared" si="18"/>
        <v>597.52</v>
      </c>
      <c r="P43" s="52">
        <f t="shared" si="18"/>
        <v>63744610.079999998</v>
      </c>
      <c r="Q43" s="52">
        <f t="shared" si="18"/>
        <v>44621227.079999998</v>
      </c>
      <c r="R43" s="52">
        <f t="shared" si="18"/>
        <v>19123383</v>
      </c>
      <c r="S43" s="53"/>
      <c r="T43" s="54"/>
      <c r="U43" s="54"/>
      <c r="V43" s="54"/>
      <c r="W43" s="54"/>
    </row>
    <row r="44" spans="1:23" s="55" customFormat="1" ht="26.1" customHeight="1" x14ac:dyDescent="0.25">
      <c r="A44" s="45" t="s">
        <v>152</v>
      </c>
      <c r="B44" s="46" t="s">
        <v>138</v>
      </c>
      <c r="C44" s="68" t="s">
        <v>230</v>
      </c>
      <c r="D44" s="48">
        <v>43367</v>
      </c>
      <c r="E44" s="66" t="s">
        <v>113</v>
      </c>
      <c r="F44" s="66" t="s">
        <v>31</v>
      </c>
      <c r="G44" s="50">
        <v>31</v>
      </c>
      <c r="H44" s="50">
        <v>31</v>
      </c>
      <c r="I44" s="51">
        <v>433.37</v>
      </c>
      <c r="J44" s="50">
        <v>11</v>
      </c>
      <c r="K44" s="50">
        <v>9</v>
      </c>
      <c r="L44" s="50">
        <v>2</v>
      </c>
      <c r="M44" s="51">
        <v>433.37</v>
      </c>
      <c r="N44" s="51">
        <v>317.05</v>
      </c>
      <c r="O44" s="51">
        <v>116.32</v>
      </c>
      <c r="P44" s="52">
        <f>Q44+R44</f>
        <v>22023010.079999998</v>
      </c>
      <c r="Q44" s="52">
        <v>15416107.08</v>
      </c>
      <c r="R44" s="52">
        <v>6606903</v>
      </c>
      <c r="S44" s="53"/>
      <c r="T44" s="54"/>
      <c r="U44" s="54"/>
      <c r="V44" s="54"/>
      <c r="W44" s="54"/>
    </row>
    <row r="45" spans="1:23" s="55" customFormat="1" ht="26.1" customHeight="1" x14ac:dyDescent="0.25">
      <c r="A45" s="45" t="s">
        <v>153</v>
      </c>
      <c r="B45" s="46" t="s">
        <v>106</v>
      </c>
      <c r="C45" s="68" t="s">
        <v>236</v>
      </c>
      <c r="D45" s="48">
        <v>43363</v>
      </c>
      <c r="E45" s="66" t="s">
        <v>113</v>
      </c>
      <c r="F45" s="66" t="s">
        <v>31</v>
      </c>
      <c r="G45" s="50">
        <v>53</v>
      </c>
      <c r="H45" s="50">
        <v>53</v>
      </c>
      <c r="I45" s="51">
        <v>869.2</v>
      </c>
      <c r="J45" s="50">
        <v>17</v>
      </c>
      <c r="K45" s="50">
        <v>8</v>
      </c>
      <c r="L45" s="50">
        <v>9</v>
      </c>
      <c r="M45" s="51">
        <v>869.2</v>
      </c>
      <c r="N45" s="51">
        <v>388</v>
      </c>
      <c r="O45" s="51">
        <v>481.2</v>
      </c>
      <c r="P45" s="52">
        <f>M45*1.2*40000</f>
        <v>41721600</v>
      </c>
      <c r="Q45" s="52">
        <v>29205120</v>
      </c>
      <c r="R45" s="52">
        <v>12516480</v>
      </c>
      <c r="S45" s="59"/>
      <c r="T45" s="60"/>
      <c r="U45" s="54"/>
      <c r="V45" s="54"/>
      <c r="W45" s="54"/>
    </row>
    <row r="46" spans="1:23" s="55" customFormat="1" ht="20.100000000000001" customHeight="1" x14ac:dyDescent="0.25">
      <c r="A46" s="138" t="s">
        <v>415</v>
      </c>
      <c r="B46" s="139"/>
      <c r="C46" s="45" t="s">
        <v>30</v>
      </c>
      <c r="D46" s="45" t="s">
        <v>30</v>
      </c>
      <c r="E46" s="45" t="s">
        <v>30</v>
      </c>
      <c r="F46" s="45" t="s">
        <v>30</v>
      </c>
      <c r="G46" s="50">
        <f>SUM(G47,G49,G52,G54,G56)</f>
        <v>92</v>
      </c>
      <c r="H46" s="50">
        <f t="shared" ref="H46:R46" si="19">SUM(H47,H49,H52,H54,H56)</f>
        <v>92</v>
      </c>
      <c r="I46" s="51">
        <f t="shared" si="19"/>
        <v>1593.82</v>
      </c>
      <c r="J46" s="50">
        <f t="shared" si="19"/>
        <v>43</v>
      </c>
      <c r="K46" s="50">
        <f t="shared" si="19"/>
        <v>20</v>
      </c>
      <c r="L46" s="50">
        <f t="shared" si="19"/>
        <v>23</v>
      </c>
      <c r="M46" s="51">
        <f t="shared" si="19"/>
        <v>1399.67</v>
      </c>
      <c r="N46" s="51">
        <f t="shared" si="19"/>
        <v>615.20000000000005</v>
      </c>
      <c r="O46" s="51">
        <f t="shared" si="19"/>
        <v>784.46999999999991</v>
      </c>
      <c r="P46" s="52">
        <f t="shared" si="19"/>
        <v>67836800.960000008</v>
      </c>
      <c r="Q46" s="52">
        <f t="shared" si="19"/>
        <v>55653114.609999999</v>
      </c>
      <c r="R46" s="52">
        <f t="shared" si="19"/>
        <v>12183686.35</v>
      </c>
      <c r="S46" s="53"/>
    </row>
    <row r="47" spans="1:23" s="55" customFormat="1" ht="26.1" customHeight="1" x14ac:dyDescent="0.25">
      <c r="A47" s="135" t="s">
        <v>45</v>
      </c>
      <c r="B47" s="136"/>
      <c r="C47" s="45" t="s">
        <v>19</v>
      </c>
      <c r="D47" s="45" t="s">
        <v>19</v>
      </c>
      <c r="E47" s="45" t="s">
        <v>19</v>
      </c>
      <c r="F47" s="45" t="s">
        <v>19</v>
      </c>
      <c r="G47" s="50">
        <f t="shared" ref="G47:O47" si="20">SUM(G48:G48)</f>
        <v>17</v>
      </c>
      <c r="H47" s="50">
        <f t="shared" si="20"/>
        <v>17</v>
      </c>
      <c r="I47" s="51">
        <f t="shared" si="20"/>
        <v>193.6</v>
      </c>
      <c r="J47" s="50">
        <f t="shared" si="20"/>
        <v>8</v>
      </c>
      <c r="K47" s="50">
        <f t="shared" si="20"/>
        <v>0</v>
      </c>
      <c r="L47" s="50">
        <f t="shared" si="20"/>
        <v>8</v>
      </c>
      <c r="M47" s="51">
        <f t="shared" si="20"/>
        <v>193.6</v>
      </c>
      <c r="N47" s="51">
        <f t="shared" si="20"/>
        <v>0</v>
      </c>
      <c r="O47" s="51">
        <f t="shared" si="20"/>
        <v>193.6</v>
      </c>
      <c r="P47" s="52">
        <f>P48</f>
        <v>9788069.1600000001</v>
      </c>
      <c r="Q47" s="52">
        <f>Q48</f>
        <v>8828160</v>
      </c>
      <c r="R47" s="52">
        <f>SUM(R48:R48)</f>
        <v>959909.16</v>
      </c>
      <c r="S47" s="53"/>
    </row>
    <row r="48" spans="1:23" s="55" customFormat="1" ht="26.1" customHeight="1" x14ac:dyDescent="0.25">
      <c r="A48" s="45" t="s">
        <v>154</v>
      </c>
      <c r="B48" s="46" t="s">
        <v>47</v>
      </c>
      <c r="C48" s="45" t="s">
        <v>234</v>
      </c>
      <c r="D48" s="48">
        <v>43279</v>
      </c>
      <c r="E48" s="66" t="s">
        <v>31</v>
      </c>
      <c r="F48" s="66" t="s">
        <v>36</v>
      </c>
      <c r="G48" s="56">
        <v>17</v>
      </c>
      <c r="H48" s="56">
        <v>17</v>
      </c>
      <c r="I48" s="57">
        <v>193.6</v>
      </c>
      <c r="J48" s="56">
        <v>8</v>
      </c>
      <c r="K48" s="56">
        <v>0</v>
      </c>
      <c r="L48" s="56">
        <v>8</v>
      </c>
      <c r="M48" s="57">
        <v>193.6</v>
      </c>
      <c r="N48" s="57">
        <v>0</v>
      </c>
      <c r="O48" s="57">
        <v>193.6</v>
      </c>
      <c r="P48" s="52">
        <v>9788069.1600000001</v>
      </c>
      <c r="Q48" s="52">
        <v>8828160</v>
      </c>
      <c r="R48" s="52">
        <v>959909.16</v>
      </c>
      <c r="S48" s="53"/>
    </row>
    <row r="49" spans="1:19" s="55" customFormat="1" ht="26.1" customHeight="1" x14ac:dyDescent="0.25">
      <c r="A49" s="135" t="s">
        <v>71</v>
      </c>
      <c r="B49" s="136"/>
      <c r="C49" s="45" t="s">
        <v>19</v>
      </c>
      <c r="D49" s="45" t="s">
        <v>19</v>
      </c>
      <c r="E49" s="45" t="s">
        <v>19</v>
      </c>
      <c r="F49" s="45" t="s">
        <v>19</v>
      </c>
      <c r="G49" s="56">
        <f>SUM(G50:G51)</f>
        <v>40</v>
      </c>
      <c r="H49" s="56">
        <f>SUM(H50:H51)</f>
        <v>40</v>
      </c>
      <c r="I49" s="57">
        <f>SUM(I50:I51)</f>
        <v>514.63</v>
      </c>
      <c r="J49" s="56">
        <f t="shared" ref="J49:O49" si="21">SUM(J50:J51)</f>
        <v>20</v>
      </c>
      <c r="K49" s="56">
        <f t="shared" si="21"/>
        <v>11</v>
      </c>
      <c r="L49" s="56">
        <f t="shared" si="21"/>
        <v>9</v>
      </c>
      <c r="M49" s="57">
        <f t="shared" si="21"/>
        <v>514.63</v>
      </c>
      <c r="N49" s="57">
        <f t="shared" si="21"/>
        <v>259.82</v>
      </c>
      <c r="O49" s="57">
        <f t="shared" si="21"/>
        <v>254.81</v>
      </c>
      <c r="P49" s="52">
        <f>SUM(P50:P51)</f>
        <v>22971583.800000001</v>
      </c>
      <c r="Q49" s="52">
        <f t="shared" ref="Q49:R49" si="22">SUM(Q50:Q51)</f>
        <v>21823004.609999999</v>
      </c>
      <c r="R49" s="52">
        <f t="shared" si="22"/>
        <v>1148579.19</v>
      </c>
      <c r="S49" s="53"/>
    </row>
    <row r="50" spans="1:19" s="55" customFormat="1" ht="26.1" customHeight="1" x14ac:dyDescent="0.25">
      <c r="A50" s="45" t="s">
        <v>155</v>
      </c>
      <c r="B50" s="67" t="s">
        <v>85</v>
      </c>
      <c r="C50" s="45">
        <v>347</v>
      </c>
      <c r="D50" s="48">
        <v>43264</v>
      </c>
      <c r="E50" s="66" t="s">
        <v>31</v>
      </c>
      <c r="F50" s="66" t="s">
        <v>36</v>
      </c>
      <c r="G50" s="56">
        <v>4</v>
      </c>
      <c r="H50" s="56">
        <v>4</v>
      </c>
      <c r="I50" s="57">
        <v>113.1</v>
      </c>
      <c r="J50" s="56">
        <v>4</v>
      </c>
      <c r="K50" s="56">
        <v>4</v>
      </c>
      <c r="L50" s="56">
        <v>0</v>
      </c>
      <c r="M50" s="57">
        <v>113.1</v>
      </c>
      <c r="N50" s="57">
        <v>113.1</v>
      </c>
      <c r="O50" s="57">
        <v>0</v>
      </c>
      <c r="P50" s="52">
        <v>3698143.8</v>
      </c>
      <c r="Q50" s="52">
        <f>P50*0.95</f>
        <v>3513236.61</v>
      </c>
      <c r="R50" s="52">
        <f>P50-Q50</f>
        <v>184907.18999999994</v>
      </c>
      <c r="S50" s="53"/>
    </row>
    <row r="51" spans="1:19" s="55" customFormat="1" ht="26.1" customHeight="1" x14ac:dyDescent="0.25">
      <c r="A51" s="45" t="s">
        <v>156</v>
      </c>
      <c r="B51" s="113" t="s">
        <v>369</v>
      </c>
      <c r="C51" s="114" t="s">
        <v>370</v>
      </c>
      <c r="D51" s="115">
        <v>43886</v>
      </c>
      <c r="E51" s="66" t="s">
        <v>31</v>
      </c>
      <c r="F51" s="66" t="s">
        <v>36</v>
      </c>
      <c r="G51" s="116">
        <v>36</v>
      </c>
      <c r="H51" s="116">
        <v>36</v>
      </c>
      <c r="I51" s="117">
        <v>401.53</v>
      </c>
      <c r="J51" s="116">
        <v>16</v>
      </c>
      <c r="K51" s="116">
        <v>7</v>
      </c>
      <c r="L51" s="116">
        <v>9</v>
      </c>
      <c r="M51" s="117">
        <v>401.53</v>
      </c>
      <c r="N51" s="117">
        <v>146.72</v>
      </c>
      <c r="O51" s="118">
        <v>254.81</v>
      </c>
      <c r="P51" s="119">
        <f>M51*1.2*40000</f>
        <v>19273440</v>
      </c>
      <c r="Q51" s="119">
        <f>P51*0.95</f>
        <v>18309768</v>
      </c>
      <c r="R51" s="119">
        <f>P51-Q51</f>
        <v>963672</v>
      </c>
      <c r="S51" s="53"/>
    </row>
    <row r="52" spans="1:19" s="55" customFormat="1" ht="26.1" customHeight="1" x14ac:dyDescent="0.25">
      <c r="A52" s="135" t="s">
        <v>26</v>
      </c>
      <c r="B52" s="136"/>
      <c r="C52" s="45" t="s">
        <v>19</v>
      </c>
      <c r="D52" s="45" t="s">
        <v>19</v>
      </c>
      <c r="E52" s="45" t="s">
        <v>19</v>
      </c>
      <c r="F52" s="45" t="s">
        <v>19</v>
      </c>
      <c r="G52" s="56">
        <f t="shared" ref="G52:P52" si="23">SUM(G53:G53)</f>
        <v>9</v>
      </c>
      <c r="H52" s="56">
        <f t="shared" si="23"/>
        <v>9</v>
      </c>
      <c r="I52" s="57">
        <f t="shared" si="23"/>
        <v>303.83</v>
      </c>
      <c r="J52" s="56">
        <f t="shared" si="23"/>
        <v>7</v>
      </c>
      <c r="K52" s="56">
        <f t="shared" si="23"/>
        <v>5</v>
      </c>
      <c r="L52" s="56">
        <f t="shared" si="23"/>
        <v>2</v>
      </c>
      <c r="M52" s="57">
        <f t="shared" si="23"/>
        <v>185.11</v>
      </c>
      <c r="N52" s="57">
        <f t="shared" si="23"/>
        <v>140.41</v>
      </c>
      <c r="O52" s="57">
        <f t="shared" si="23"/>
        <v>44.7</v>
      </c>
      <c r="P52" s="58">
        <f t="shared" si="23"/>
        <v>8885280</v>
      </c>
      <c r="Q52" s="58">
        <f>Q53</f>
        <v>8441016</v>
      </c>
      <c r="R52" s="58">
        <f>R53</f>
        <v>444264</v>
      </c>
      <c r="S52" s="53"/>
    </row>
    <row r="53" spans="1:19" s="55" customFormat="1" ht="26.1" customHeight="1" x14ac:dyDescent="0.25">
      <c r="A53" s="45" t="s">
        <v>157</v>
      </c>
      <c r="B53" s="46" t="s">
        <v>37</v>
      </c>
      <c r="C53" s="68" t="s">
        <v>232</v>
      </c>
      <c r="D53" s="48">
        <v>42479</v>
      </c>
      <c r="E53" s="66" t="s">
        <v>31</v>
      </c>
      <c r="F53" s="66" t="s">
        <v>36</v>
      </c>
      <c r="G53" s="50">
        <v>9</v>
      </c>
      <c r="H53" s="50">
        <v>9</v>
      </c>
      <c r="I53" s="51">
        <v>303.83</v>
      </c>
      <c r="J53" s="50">
        <v>7</v>
      </c>
      <c r="K53" s="50">
        <v>5</v>
      </c>
      <c r="L53" s="50">
        <v>2</v>
      </c>
      <c r="M53" s="51">
        <v>185.11</v>
      </c>
      <c r="N53" s="51">
        <v>140.41</v>
      </c>
      <c r="O53" s="51">
        <v>44.7</v>
      </c>
      <c r="P53" s="52">
        <f>M53*1.2*40000</f>
        <v>8885280</v>
      </c>
      <c r="Q53" s="52">
        <f>P53*0.95</f>
        <v>8441016</v>
      </c>
      <c r="R53" s="52">
        <f>P53-Q53</f>
        <v>444264</v>
      </c>
      <c r="S53" s="53"/>
    </row>
    <row r="54" spans="1:19" s="55" customFormat="1" ht="26.1" customHeight="1" x14ac:dyDescent="0.25">
      <c r="A54" s="135" t="s">
        <v>24</v>
      </c>
      <c r="B54" s="136"/>
      <c r="C54" s="45" t="s">
        <v>19</v>
      </c>
      <c r="D54" s="45" t="s">
        <v>19</v>
      </c>
      <c r="E54" s="45" t="s">
        <v>19</v>
      </c>
      <c r="F54" s="45" t="s">
        <v>19</v>
      </c>
      <c r="G54" s="50">
        <f>SUM(G55)</f>
        <v>9</v>
      </c>
      <c r="H54" s="50">
        <f t="shared" ref="H54:O54" si="24">SUM(H55)</f>
        <v>9</v>
      </c>
      <c r="I54" s="51">
        <f t="shared" si="24"/>
        <v>178.46</v>
      </c>
      <c r="J54" s="50">
        <f t="shared" si="24"/>
        <v>3</v>
      </c>
      <c r="K54" s="50">
        <f t="shared" si="24"/>
        <v>0</v>
      </c>
      <c r="L54" s="50">
        <f t="shared" si="24"/>
        <v>3</v>
      </c>
      <c r="M54" s="51">
        <f t="shared" si="24"/>
        <v>178.46</v>
      </c>
      <c r="N54" s="51">
        <f t="shared" si="24"/>
        <v>0</v>
      </c>
      <c r="O54" s="51">
        <f t="shared" si="24"/>
        <v>178.46</v>
      </c>
      <c r="P54" s="52">
        <v>7700000</v>
      </c>
      <c r="Q54" s="52">
        <v>7315000</v>
      </c>
      <c r="R54" s="52">
        <v>385000</v>
      </c>
      <c r="S54" s="53"/>
    </row>
    <row r="55" spans="1:19" s="55" customFormat="1" ht="26.1" customHeight="1" x14ac:dyDescent="0.25">
      <c r="A55" s="45" t="s">
        <v>158</v>
      </c>
      <c r="B55" s="46" t="s">
        <v>32</v>
      </c>
      <c r="C55" s="47">
        <v>526</v>
      </c>
      <c r="D55" s="48">
        <v>43258</v>
      </c>
      <c r="E55" s="66" t="s">
        <v>31</v>
      </c>
      <c r="F55" s="66" t="s">
        <v>36</v>
      </c>
      <c r="G55" s="50">
        <v>9</v>
      </c>
      <c r="H55" s="50">
        <v>9</v>
      </c>
      <c r="I55" s="51">
        <v>178.46</v>
      </c>
      <c r="J55" s="50">
        <v>3</v>
      </c>
      <c r="K55" s="50">
        <v>0</v>
      </c>
      <c r="L55" s="50">
        <v>3</v>
      </c>
      <c r="M55" s="57">
        <v>178.46</v>
      </c>
      <c r="N55" s="51">
        <v>0</v>
      </c>
      <c r="O55" s="51">
        <v>178.46</v>
      </c>
      <c r="P55" s="52">
        <v>7700000</v>
      </c>
      <c r="Q55" s="52">
        <f>P55*0.95</f>
        <v>7315000</v>
      </c>
      <c r="R55" s="52">
        <f t="shared" ref="R55" si="25">P55-Q55</f>
        <v>385000</v>
      </c>
      <c r="S55" s="53"/>
    </row>
    <row r="56" spans="1:19" s="55" customFormat="1" ht="26.1" customHeight="1" x14ac:dyDescent="0.25">
      <c r="A56" s="135" t="s">
        <v>27</v>
      </c>
      <c r="B56" s="136"/>
      <c r="C56" s="45" t="s">
        <v>19</v>
      </c>
      <c r="D56" s="45" t="s">
        <v>19</v>
      </c>
      <c r="E56" s="45" t="s">
        <v>19</v>
      </c>
      <c r="F56" s="45" t="s">
        <v>19</v>
      </c>
      <c r="G56" s="50">
        <f>SUM(G57:G58)</f>
        <v>17</v>
      </c>
      <c r="H56" s="50">
        <f t="shared" ref="H56:R56" si="26">SUM(H57:H58)</f>
        <v>17</v>
      </c>
      <c r="I56" s="51">
        <f t="shared" si="26"/>
        <v>403.3</v>
      </c>
      <c r="J56" s="50">
        <f t="shared" si="26"/>
        <v>5</v>
      </c>
      <c r="K56" s="50">
        <f t="shared" si="26"/>
        <v>4</v>
      </c>
      <c r="L56" s="50">
        <f t="shared" si="26"/>
        <v>1</v>
      </c>
      <c r="M56" s="57">
        <f t="shared" si="26"/>
        <v>327.87</v>
      </c>
      <c r="N56" s="51">
        <f t="shared" si="26"/>
        <v>214.97</v>
      </c>
      <c r="O56" s="51">
        <f t="shared" si="26"/>
        <v>112.9</v>
      </c>
      <c r="P56" s="52">
        <f t="shared" si="26"/>
        <v>18491868</v>
      </c>
      <c r="Q56" s="52">
        <f t="shared" si="26"/>
        <v>9245934</v>
      </c>
      <c r="R56" s="52">
        <f t="shared" si="26"/>
        <v>9245934</v>
      </c>
      <c r="S56" s="53"/>
    </row>
    <row r="57" spans="1:19" s="55" customFormat="1" ht="26.1" customHeight="1" x14ac:dyDescent="0.25">
      <c r="A57" s="69" t="s">
        <v>159</v>
      </c>
      <c r="B57" s="46" t="s">
        <v>80</v>
      </c>
      <c r="C57" s="68" t="s">
        <v>238</v>
      </c>
      <c r="D57" s="48">
        <v>43145</v>
      </c>
      <c r="E57" s="66" t="s">
        <v>31</v>
      </c>
      <c r="F57" s="66" t="s">
        <v>36</v>
      </c>
      <c r="G57" s="50">
        <v>12</v>
      </c>
      <c r="H57" s="50">
        <v>12</v>
      </c>
      <c r="I57" s="51">
        <v>177</v>
      </c>
      <c r="J57" s="50">
        <v>3</v>
      </c>
      <c r="K57" s="50">
        <v>2</v>
      </c>
      <c r="L57" s="50">
        <v>1</v>
      </c>
      <c r="M57" s="57">
        <v>177</v>
      </c>
      <c r="N57" s="51">
        <v>64.099999999999994</v>
      </c>
      <c r="O57" s="51">
        <v>112.9</v>
      </c>
      <c r="P57" s="52">
        <f>M57*1.2*47000</f>
        <v>9982800</v>
      </c>
      <c r="Q57" s="52">
        <f>P57*0.5</f>
        <v>4991400</v>
      </c>
      <c r="R57" s="52">
        <f>P57-Q57</f>
        <v>4991400</v>
      </c>
      <c r="S57" s="59"/>
    </row>
    <row r="58" spans="1:19" s="55" customFormat="1" ht="26.1" customHeight="1" x14ac:dyDescent="0.25">
      <c r="A58" s="69" t="s">
        <v>160</v>
      </c>
      <c r="B58" s="70" t="s">
        <v>359</v>
      </c>
      <c r="C58" s="71" t="s">
        <v>236</v>
      </c>
      <c r="D58" s="72">
        <v>43363</v>
      </c>
      <c r="E58" s="66" t="s">
        <v>31</v>
      </c>
      <c r="F58" s="66" t="s">
        <v>36</v>
      </c>
      <c r="G58" s="73">
        <v>5</v>
      </c>
      <c r="H58" s="73">
        <v>5</v>
      </c>
      <c r="I58" s="74">
        <v>226.3</v>
      </c>
      <c r="J58" s="73">
        <v>2</v>
      </c>
      <c r="K58" s="73">
        <v>2</v>
      </c>
      <c r="L58" s="73">
        <v>0</v>
      </c>
      <c r="M58" s="74">
        <v>150.87</v>
      </c>
      <c r="N58" s="74">
        <v>150.87</v>
      </c>
      <c r="O58" s="74">
        <v>0</v>
      </c>
      <c r="P58" s="52">
        <f>M58*1.2*47000</f>
        <v>8509068</v>
      </c>
      <c r="Q58" s="52">
        <f>P58*0.5</f>
        <v>4254534</v>
      </c>
      <c r="R58" s="52">
        <f>P58-Q58</f>
        <v>4254534</v>
      </c>
      <c r="S58" s="59"/>
    </row>
    <row r="59" spans="1:19" s="55" customFormat="1" ht="20.100000000000001" customHeight="1" x14ac:dyDescent="0.25">
      <c r="A59" s="138" t="s">
        <v>477</v>
      </c>
      <c r="B59" s="139"/>
      <c r="C59" s="45" t="s">
        <v>30</v>
      </c>
      <c r="D59" s="45" t="s">
        <v>30</v>
      </c>
      <c r="E59" s="45" t="s">
        <v>30</v>
      </c>
      <c r="F59" s="45" t="s">
        <v>30</v>
      </c>
      <c r="G59" s="50">
        <f>SUM(G60,G63,G65)</f>
        <v>120</v>
      </c>
      <c r="H59" s="50">
        <f t="shared" ref="H59:R59" si="27">SUM(H60,H63,H65)</f>
        <v>120</v>
      </c>
      <c r="I59" s="51">
        <f t="shared" si="27"/>
        <v>1859.08</v>
      </c>
      <c r="J59" s="50">
        <f t="shared" si="27"/>
        <v>49</v>
      </c>
      <c r="K59" s="50">
        <f t="shared" si="27"/>
        <v>33</v>
      </c>
      <c r="L59" s="50">
        <f t="shared" si="27"/>
        <v>16</v>
      </c>
      <c r="M59" s="51">
        <f t="shared" si="27"/>
        <v>1859.08</v>
      </c>
      <c r="N59" s="51">
        <f t="shared" si="27"/>
        <v>1385</v>
      </c>
      <c r="O59" s="51">
        <f t="shared" si="27"/>
        <v>474.08</v>
      </c>
      <c r="P59" s="52">
        <f t="shared" si="27"/>
        <v>89235840</v>
      </c>
      <c r="Q59" s="52">
        <f t="shared" si="27"/>
        <v>84774048</v>
      </c>
      <c r="R59" s="52">
        <f t="shared" si="27"/>
        <v>4461792</v>
      </c>
      <c r="S59" s="53"/>
    </row>
    <row r="60" spans="1:19" s="55" customFormat="1" ht="26.1" customHeight="1" x14ac:dyDescent="0.25">
      <c r="A60" s="135" t="s">
        <v>24</v>
      </c>
      <c r="B60" s="136"/>
      <c r="C60" s="45" t="s">
        <v>19</v>
      </c>
      <c r="D60" s="45" t="s">
        <v>19</v>
      </c>
      <c r="E60" s="45" t="s">
        <v>19</v>
      </c>
      <c r="F60" s="45" t="s">
        <v>19</v>
      </c>
      <c r="G60" s="50">
        <f>SUM(G61:G62)</f>
        <v>61</v>
      </c>
      <c r="H60" s="50">
        <f t="shared" ref="H60:R60" si="28">SUM(H61:H62)</f>
        <v>61</v>
      </c>
      <c r="I60" s="51">
        <f t="shared" si="28"/>
        <v>785.86</v>
      </c>
      <c r="J60" s="50">
        <f t="shared" si="28"/>
        <v>22</v>
      </c>
      <c r="K60" s="50">
        <f t="shared" si="28"/>
        <v>12</v>
      </c>
      <c r="L60" s="50">
        <f t="shared" si="28"/>
        <v>10</v>
      </c>
      <c r="M60" s="51">
        <f t="shared" si="28"/>
        <v>785.86</v>
      </c>
      <c r="N60" s="51">
        <f t="shared" si="28"/>
        <v>553.86</v>
      </c>
      <c r="O60" s="51">
        <f t="shared" si="28"/>
        <v>232</v>
      </c>
      <c r="P60" s="52">
        <f t="shared" si="28"/>
        <v>37721280</v>
      </c>
      <c r="Q60" s="52">
        <f t="shared" si="28"/>
        <v>35835216</v>
      </c>
      <c r="R60" s="52">
        <f t="shared" si="28"/>
        <v>1886064</v>
      </c>
      <c r="S60" s="53"/>
    </row>
    <row r="61" spans="1:19" s="55" customFormat="1" ht="26.1" customHeight="1" x14ac:dyDescent="0.25">
      <c r="A61" s="45" t="s">
        <v>161</v>
      </c>
      <c r="B61" s="67" t="s">
        <v>321</v>
      </c>
      <c r="C61" s="47">
        <v>526</v>
      </c>
      <c r="D61" s="48">
        <v>43258</v>
      </c>
      <c r="E61" s="66" t="s">
        <v>36</v>
      </c>
      <c r="F61" s="66" t="s">
        <v>40</v>
      </c>
      <c r="G61" s="50">
        <v>37</v>
      </c>
      <c r="H61" s="50">
        <v>37</v>
      </c>
      <c r="I61" s="51">
        <v>385</v>
      </c>
      <c r="J61" s="50">
        <v>11</v>
      </c>
      <c r="K61" s="50">
        <v>6</v>
      </c>
      <c r="L61" s="50">
        <v>5</v>
      </c>
      <c r="M61" s="57">
        <v>385</v>
      </c>
      <c r="N61" s="51">
        <v>213.6</v>
      </c>
      <c r="O61" s="51">
        <v>171.4</v>
      </c>
      <c r="P61" s="52">
        <f>M61*1.2*40000</f>
        <v>18480000</v>
      </c>
      <c r="Q61" s="52">
        <f>P61*0.95</f>
        <v>17556000</v>
      </c>
      <c r="R61" s="52">
        <f>P61-Q61</f>
        <v>924000</v>
      </c>
      <c r="S61" s="53"/>
    </row>
    <row r="62" spans="1:19" s="55" customFormat="1" ht="26.1" customHeight="1" x14ac:dyDescent="0.25">
      <c r="A62" s="45" t="s">
        <v>162</v>
      </c>
      <c r="B62" s="46" t="s">
        <v>329</v>
      </c>
      <c r="C62" s="75">
        <v>547</v>
      </c>
      <c r="D62" s="76">
        <v>43265</v>
      </c>
      <c r="E62" s="66" t="s">
        <v>36</v>
      </c>
      <c r="F62" s="66" t="s">
        <v>40</v>
      </c>
      <c r="G62" s="50">
        <v>24</v>
      </c>
      <c r="H62" s="50">
        <v>24</v>
      </c>
      <c r="I62" s="51">
        <v>400.86</v>
      </c>
      <c r="J62" s="50">
        <v>11</v>
      </c>
      <c r="K62" s="50">
        <v>6</v>
      </c>
      <c r="L62" s="50">
        <v>5</v>
      </c>
      <c r="M62" s="57">
        <v>400.86</v>
      </c>
      <c r="N62" s="51">
        <v>340.26</v>
      </c>
      <c r="O62" s="51">
        <v>60.6</v>
      </c>
      <c r="P62" s="52">
        <f>M62*1.2*40000</f>
        <v>19241280</v>
      </c>
      <c r="Q62" s="52">
        <f>P62*0.95</f>
        <v>18279216</v>
      </c>
      <c r="R62" s="52">
        <f>P62-Q62</f>
        <v>962064</v>
      </c>
      <c r="S62" s="53"/>
    </row>
    <row r="63" spans="1:19" s="55" customFormat="1" ht="26.1" customHeight="1" x14ac:dyDescent="0.25">
      <c r="A63" s="135" t="s">
        <v>25</v>
      </c>
      <c r="B63" s="136"/>
      <c r="C63" s="45" t="s">
        <v>19</v>
      </c>
      <c r="D63" s="45" t="s">
        <v>19</v>
      </c>
      <c r="E63" s="45" t="s">
        <v>19</v>
      </c>
      <c r="F63" s="45" t="s">
        <v>19</v>
      </c>
      <c r="G63" s="50">
        <f t="shared" ref="G63:O63" si="29">SUM(G64:G64)</f>
        <v>5</v>
      </c>
      <c r="H63" s="50">
        <f t="shared" si="29"/>
        <v>5</v>
      </c>
      <c r="I63" s="51">
        <f t="shared" si="29"/>
        <v>139.22</v>
      </c>
      <c r="J63" s="50">
        <f t="shared" si="29"/>
        <v>3</v>
      </c>
      <c r="K63" s="50">
        <f t="shared" si="29"/>
        <v>1</v>
      </c>
      <c r="L63" s="50">
        <f t="shared" si="29"/>
        <v>2</v>
      </c>
      <c r="M63" s="51">
        <f t="shared" si="29"/>
        <v>139.22</v>
      </c>
      <c r="N63" s="51">
        <f t="shared" si="29"/>
        <v>53.94</v>
      </c>
      <c r="O63" s="51">
        <f t="shared" si="29"/>
        <v>85.28</v>
      </c>
      <c r="P63" s="52">
        <f>P64</f>
        <v>6682560</v>
      </c>
      <c r="Q63" s="52">
        <f>Q64</f>
        <v>6348432</v>
      </c>
      <c r="R63" s="52">
        <f>R64</f>
        <v>334128</v>
      </c>
      <c r="S63" s="53"/>
    </row>
    <row r="64" spans="1:19" s="55" customFormat="1" ht="26.1" customHeight="1" x14ac:dyDescent="0.25">
      <c r="A64" s="45" t="s">
        <v>163</v>
      </c>
      <c r="B64" s="46" t="s">
        <v>493</v>
      </c>
      <c r="C64" s="47">
        <v>655</v>
      </c>
      <c r="D64" s="48">
        <v>43098</v>
      </c>
      <c r="E64" s="66" t="s">
        <v>36</v>
      </c>
      <c r="F64" s="66" t="s">
        <v>40</v>
      </c>
      <c r="G64" s="50">
        <v>5</v>
      </c>
      <c r="H64" s="50">
        <v>5</v>
      </c>
      <c r="I64" s="51">
        <v>139.22</v>
      </c>
      <c r="J64" s="50">
        <f>K64+L64</f>
        <v>3</v>
      </c>
      <c r="K64" s="50">
        <v>1</v>
      </c>
      <c r="L64" s="50">
        <v>2</v>
      </c>
      <c r="M64" s="51">
        <f>N64+O64</f>
        <v>139.22</v>
      </c>
      <c r="N64" s="51">
        <v>53.94</v>
      </c>
      <c r="O64" s="51">
        <v>85.28</v>
      </c>
      <c r="P64" s="52">
        <f>M64*1.2*40000</f>
        <v>6682560</v>
      </c>
      <c r="Q64" s="52">
        <f>P64*0.95</f>
        <v>6348432</v>
      </c>
      <c r="R64" s="52">
        <f>P64-Q64</f>
        <v>334128</v>
      </c>
      <c r="S64" s="53"/>
    </row>
    <row r="65" spans="1:20" s="55" customFormat="1" ht="26.1" customHeight="1" x14ac:dyDescent="0.25">
      <c r="A65" s="135" t="s">
        <v>33</v>
      </c>
      <c r="B65" s="136"/>
      <c r="C65" s="45" t="s">
        <v>19</v>
      </c>
      <c r="D65" s="45" t="s">
        <v>19</v>
      </c>
      <c r="E65" s="45" t="s">
        <v>19</v>
      </c>
      <c r="F65" s="45" t="s">
        <v>19</v>
      </c>
      <c r="G65" s="50">
        <v>54</v>
      </c>
      <c r="H65" s="50">
        <v>54</v>
      </c>
      <c r="I65" s="51">
        <v>934</v>
      </c>
      <c r="J65" s="50">
        <v>24</v>
      </c>
      <c r="K65" s="50">
        <v>20</v>
      </c>
      <c r="L65" s="50">
        <v>4</v>
      </c>
      <c r="M65" s="51">
        <v>934</v>
      </c>
      <c r="N65" s="51">
        <v>777.2</v>
      </c>
      <c r="O65" s="51">
        <v>156.80000000000001</v>
      </c>
      <c r="P65" s="52">
        <f>P66</f>
        <v>44832000</v>
      </c>
      <c r="Q65" s="52">
        <f>Q66</f>
        <v>42590400</v>
      </c>
      <c r="R65" s="52">
        <f>R66</f>
        <v>2241600</v>
      </c>
      <c r="S65" s="53"/>
      <c r="T65" s="55">
        <f>18750115.78/T66</f>
        <v>411.18674956140353</v>
      </c>
    </row>
    <row r="66" spans="1:20" s="55" customFormat="1" ht="26.1" customHeight="1" x14ac:dyDescent="0.25">
      <c r="A66" s="45" t="s">
        <v>478</v>
      </c>
      <c r="B66" s="102" t="s">
        <v>39</v>
      </c>
      <c r="C66" s="68" t="s">
        <v>237</v>
      </c>
      <c r="D66" s="48">
        <v>43175</v>
      </c>
      <c r="E66" s="66" t="s">
        <v>36</v>
      </c>
      <c r="F66" s="66" t="s">
        <v>40</v>
      </c>
      <c r="G66" s="50">
        <v>54</v>
      </c>
      <c r="H66" s="50">
        <v>54</v>
      </c>
      <c r="I66" s="51">
        <v>934</v>
      </c>
      <c r="J66" s="50">
        <v>24</v>
      </c>
      <c r="K66" s="50">
        <v>20</v>
      </c>
      <c r="L66" s="50">
        <v>4</v>
      </c>
      <c r="M66" s="51">
        <v>934</v>
      </c>
      <c r="N66" s="51">
        <v>777.2</v>
      </c>
      <c r="O66" s="51">
        <v>156.80000000000001</v>
      </c>
      <c r="P66" s="52">
        <f>M66*1.2*40000</f>
        <v>44832000</v>
      </c>
      <c r="Q66" s="52">
        <f>P66*0.95</f>
        <v>42590400</v>
      </c>
      <c r="R66" s="52">
        <f>P66-Q66</f>
        <v>2241600</v>
      </c>
      <c r="S66" s="53"/>
      <c r="T66" s="55">
        <f>Q66/M66</f>
        <v>45600</v>
      </c>
    </row>
    <row r="67" spans="1:20" s="55" customFormat="1" ht="20.100000000000001" customHeight="1" x14ac:dyDescent="0.25">
      <c r="A67" s="138" t="s">
        <v>416</v>
      </c>
      <c r="B67" s="139"/>
      <c r="C67" s="45" t="s">
        <v>30</v>
      </c>
      <c r="D67" s="45" t="s">
        <v>30</v>
      </c>
      <c r="E67" s="45" t="s">
        <v>30</v>
      </c>
      <c r="F67" s="45" t="s">
        <v>30</v>
      </c>
      <c r="G67" s="56">
        <f t="shared" ref="G67:R67" si="30">SUM(G69,G70,G71,G72,G74,G75,G76,G78,G79,G81,G82,G84,G85,G86,G51)</f>
        <v>355</v>
      </c>
      <c r="H67" s="56">
        <f t="shared" si="30"/>
        <v>355</v>
      </c>
      <c r="I67" s="57">
        <f t="shared" si="30"/>
        <v>5143.8599999999997</v>
      </c>
      <c r="J67" s="56">
        <f t="shared" si="30"/>
        <v>167</v>
      </c>
      <c r="K67" s="56">
        <f t="shared" si="30"/>
        <v>111</v>
      </c>
      <c r="L67" s="56">
        <f t="shared" si="30"/>
        <v>56</v>
      </c>
      <c r="M67" s="57">
        <f t="shared" si="30"/>
        <v>5079.0199999999995</v>
      </c>
      <c r="N67" s="57">
        <f t="shared" si="30"/>
        <v>3351.8</v>
      </c>
      <c r="O67" s="57">
        <f t="shared" si="30"/>
        <v>1727.2199999999998</v>
      </c>
      <c r="P67" s="52">
        <f t="shared" si="30"/>
        <v>261777612</v>
      </c>
      <c r="Q67" s="52">
        <f t="shared" si="30"/>
        <v>207877945.19999999</v>
      </c>
      <c r="R67" s="52">
        <f t="shared" si="30"/>
        <v>53899666.799999997</v>
      </c>
      <c r="S67" s="53"/>
    </row>
    <row r="68" spans="1:20" s="55" customFormat="1" ht="26.1" customHeight="1" x14ac:dyDescent="0.25">
      <c r="A68" s="135" t="s">
        <v>45</v>
      </c>
      <c r="B68" s="136"/>
      <c r="C68" s="45" t="s">
        <v>19</v>
      </c>
      <c r="D68" s="45" t="s">
        <v>19</v>
      </c>
      <c r="E68" s="45" t="s">
        <v>19</v>
      </c>
      <c r="F68" s="45" t="s">
        <v>19</v>
      </c>
      <c r="G68" s="56">
        <f>SUM(G69:G72)</f>
        <v>69</v>
      </c>
      <c r="H68" s="56">
        <f t="shared" ref="H68:R68" si="31">SUM(H69:H72)</f>
        <v>69</v>
      </c>
      <c r="I68" s="57">
        <f t="shared" si="31"/>
        <v>1021.24</v>
      </c>
      <c r="J68" s="56">
        <f t="shared" si="31"/>
        <v>40</v>
      </c>
      <c r="K68" s="56">
        <f t="shared" si="31"/>
        <v>27</v>
      </c>
      <c r="L68" s="56">
        <f t="shared" si="31"/>
        <v>13</v>
      </c>
      <c r="M68" s="57">
        <f t="shared" si="31"/>
        <v>1021.24</v>
      </c>
      <c r="N68" s="57">
        <f t="shared" si="31"/>
        <v>697.37</v>
      </c>
      <c r="O68" s="57">
        <f t="shared" si="31"/>
        <v>323.86999999999995</v>
      </c>
      <c r="P68" s="52">
        <f t="shared" si="31"/>
        <v>49019519.999999993</v>
      </c>
      <c r="Q68" s="52">
        <f t="shared" si="31"/>
        <v>46568543.999999993</v>
      </c>
      <c r="R68" s="52">
        <f t="shared" si="31"/>
        <v>2450976</v>
      </c>
      <c r="S68" s="53"/>
    </row>
    <row r="69" spans="1:20" s="55" customFormat="1" ht="26.1" customHeight="1" x14ac:dyDescent="0.25">
      <c r="A69" s="45" t="s">
        <v>164</v>
      </c>
      <c r="B69" s="67" t="s">
        <v>114</v>
      </c>
      <c r="C69" s="45" t="s">
        <v>241</v>
      </c>
      <c r="D69" s="48">
        <v>43280</v>
      </c>
      <c r="E69" s="66" t="s">
        <v>40</v>
      </c>
      <c r="F69" s="66" t="s">
        <v>131</v>
      </c>
      <c r="G69" s="56">
        <v>5</v>
      </c>
      <c r="H69" s="56">
        <v>5</v>
      </c>
      <c r="I69" s="57">
        <v>128.5</v>
      </c>
      <c r="J69" s="56">
        <v>5</v>
      </c>
      <c r="K69" s="56">
        <v>5</v>
      </c>
      <c r="L69" s="56">
        <v>0</v>
      </c>
      <c r="M69" s="57">
        <v>128.5</v>
      </c>
      <c r="N69" s="57">
        <v>128.5</v>
      </c>
      <c r="O69" s="57">
        <v>0</v>
      </c>
      <c r="P69" s="52">
        <f>M69*1.2*40000</f>
        <v>6168000</v>
      </c>
      <c r="Q69" s="52">
        <f>P69*0.95</f>
        <v>5859600</v>
      </c>
      <c r="R69" s="52">
        <f>P69-Q69</f>
        <v>308400</v>
      </c>
      <c r="S69" s="53"/>
    </row>
    <row r="70" spans="1:20" s="55" customFormat="1" ht="26.1" customHeight="1" x14ac:dyDescent="0.25">
      <c r="A70" s="45" t="s">
        <v>165</v>
      </c>
      <c r="B70" s="67" t="s">
        <v>115</v>
      </c>
      <c r="C70" s="45" t="s">
        <v>242</v>
      </c>
      <c r="D70" s="48">
        <v>43279</v>
      </c>
      <c r="E70" s="66" t="s">
        <v>40</v>
      </c>
      <c r="F70" s="66" t="s">
        <v>131</v>
      </c>
      <c r="G70" s="56">
        <v>14</v>
      </c>
      <c r="H70" s="56">
        <v>14</v>
      </c>
      <c r="I70" s="57">
        <v>216.45</v>
      </c>
      <c r="J70" s="56">
        <v>9</v>
      </c>
      <c r="K70" s="56">
        <v>8</v>
      </c>
      <c r="L70" s="56">
        <v>1</v>
      </c>
      <c r="M70" s="57">
        <v>216.45</v>
      </c>
      <c r="N70" s="57">
        <v>193.05</v>
      </c>
      <c r="O70" s="57">
        <v>23.4</v>
      </c>
      <c r="P70" s="52">
        <f t="shared" ref="P70:P72" si="32">M70*1.2*40000</f>
        <v>10389599.999999998</v>
      </c>
      <c r="Q70" s="52">
        <f t="shared" ref="Q70:Q76" si="33">P70*0.95</f>
        <v>9870119.9999999981</v>
      </c>
      <c r="R70" s="52">
        <f t="shared" ref="R70:R72" si="34">P70-Q70</f>
        <v>519480</v>
      </c>
      <c r="S70" s="53"/>
    </row>
    <row r="71" spans="1:20" s="55" customFormat="1" ht="26.1" customHeight="1" x14ac:dyDescent="0.25">
      <c r="A71" s="45" t="s">
        <v>166</v>
      </c>
      <c r="B71" s="67" t="s">
        <v>116</v>
      </c>
      <c r="C71" s="45" t="s">
        <v>243</v>
      </c>
      <c r="D71" s="48">
        <v>43279</v>
      </c>
      <c r="E71" s="66" t="s">
        <v>40</v>
      </c>
      <c r="F71" s="66" t="s">
        <v>131</v>
      </c>
      <c r="G71" s="56">
        <v>13</v>
      </c>
      <c r="H71" s="56">
        <v>13</v>
      </c>
      <c r="I71" s="57">
        <v>156.38</v>
      </c>
      <c r="J71" s="56">
        <v>6</v>
      </c>
      <c r="K71" s="56">
        <v>4</v>
      </c>
      <c r="L71" s="56">
        <v>2</v>
      </c>
      <c r="M71" s="57">
        <v>156.38</v>
      </c>
      <c r="N71" s="57">
        <v>104.85</v>
      </c>
      <c r="O71" s="57">
        <v>51.53</v>
      </c>
      <c r="P71" s="52">
        <f t="shared" si="32"/>
        <v>7506239.9999999991</v>
      </c>
      <c r="Q71" s="52">
        <f t="shared" si="33"/>
        <v>7130927.9999999991</v>
      </c>
      <c r="R71" s="52">
        <f t="shared" si="34"/>
        <v>375312</v>
      </c>
      <c r="S71" s="53"/>
    </row>
    <row r="72" spans="1:20" s="55" customFormat="1" ht="26.1" customHeight="1" x14ac:dyDescent="0.25">
      <c r="A72" s="45" t="s">
        <v>479</v>
      </c>
      <c r="B72" s="67" t="s">
        <v>46</v>
      </c>
      <c r="C72" s="45" t="s">
        <v>235</v>
      </c>
      <c r="D72" s="48">
        <v>43279</v>
      </c>
      <c r="E72" s="66" t="s">
        <v>40</v>
      </c>
      <c r="F72" s="66" t="s">
        <v>131</v>
      </c>
      <c r="G72" s="77">
        <v>37</v>
      </c>
      <c r="H72" s="77">
        <v>37</v>
      </c>
      <c r="I72" s="78">
        <v>519.91</v>
      </c>
      <c r="J72" s="77">
        <v>20</v>
      </c>
      <c r="K72" s="77">
        <v>10</v>
      </c>
      <c r="L72" s="77">
        <v>10</v>
      </c>
      <c r="M72" s="78">
        <v>519.91</v>
      </c>
      <c r="N72" s="78">
        <v>270.97000000000003</v>
      </c>
      <c r="O72" s="78">
        <f>M72-N72</f>
        <v>248.93999999999994</v>
      </c>
      <c r="P72" s="52">
        <f t="shared" si="32"/>
        <v>24955679.999999996</v>
      </c>
      <c r="Q72" s="52">
        <f t="shared" si="33"/>
        <v>23707895.999999996</v>
      </c>
      <c r="R72" s="52">
        <f t="shared" si="34"/>
        <v>1247784</v>
      </c>
      <c r="S72" s="53"/>
    </row>
    <row r="73" spans="1:20" s="55" customFormat="1" ht="26.1" customHeight="1" x14ac:dyDescent="0.25">
      <c r="A73" s="135" t="s">
        <v>71</v>
      </c>
      <c r="B73" s="136"/>
      <c r="C73" s="45" t="s">
        <v>19</v>
      </c>
      <c r="D73" s="45" t="s">
        <v>19</v>
      </c>
      <c r="E73" s="45" t="s">
        <v>19</v>
      </c>
      <c r="F73" s="45" t="s">
        <v>19</v>
      </c>
      <c r="G73" s="56">
        <f t="shared" ref="G73:R73" si="35">SUM(G74:G76)</f>
        <v>43</v>
      </c>
      <c r="H73" s="56">
        <f t="shared" si="35"/>
        <v>43</v>
      </c>
      <c r="I73" s="57">
        <f t="shared" si="35"/>
        <v>593.89</v>
      </c>
      <c r="J73" s="56">
        <f t="shared" si="35"/>
        <v>21</v>
      </c>
      <c r="K73" s="56">
        <f t="shared" si="35"/>
        <v>19</v>
      </c>
      <c r="L73" s="56">
        <f t="shared" si="35"/>
        <v>2</v>
      </c>
      <c r="M73" s="57">
        <f t="shared" si="35"/>
        <v>564.09</v>
      </c>
      <c r="N73" s="57">
        <f t="shared" si="35"/>
        <v>512.49</v>
      </c>
      <c r="O73" s="57">
        <f t="shared" si="35"/>
        <v>51.6</v>
      </c>
      <c r="P73" s="52">
        <f t="shared" si="35"/>
        <v>27076320</v>
      </c>
      <c r="Q73" s="52">
        <f t="shared" si="35"/>
        <v>25722504</v>
      </c>
      <c r="R73" s="52">
        <f t="shared" si="35"/>
        <v>1353816</v>
      </c>
      <c r="S73" s="53"/>
    </row>
    <row r="74" spans="1:20" s="55" customFormat="1" ht="26.1" customHeight="1" x14ac:dyDescent="0.25">
      <c r="A74" s="45" t="s">
        <v>480</v>
      </c>
      <c r="B74" s="46" t="s">
        <v>117</v>
      </c>
      <c r="C74" s="45">
        <v>633</v>
      </c>
      <c r="D74" s="48">
        <v>43378</v>
      </c>
      <c r="E74" s="66" t="s">
        <v>40</v>
      </c>
      <c r="F74" s="66" t="s">
        <v>131</v>
      </c>
      <c r="G74" s="56">
        <v>5</v>
      </c>
      <c r="H74" s="56">
        <v>5</v>
      </c>
      <c r="I74" s="57">
        <v>65.98</v>
      </c>
      <c r="J74" s="56">
        <v>3</v>
      </c>
      <c r="K74" s="56">
        <v>3</v>
      </c>
      <c r="L74" s="56">
        <v>0</v>
      </c>
      <c r="M74" s="57">
        <v>65.98</v>
      </c>
      <c r="N74" s="57">
        <v>65.98</v>
      </c>
      <c r="O74" s="57">
        <v>0</v>
      </c>
      <c r="P74" s="52">
        <f t="shared" ref="P74:P76" si="36">M74*1.2*40000</f>
        <v>3167040</v>
      </c>
      <c r="Q74" s="52">
        <f t="shared" si="33"/>
        <v>3008688</v>
      </c>
      <c r="R74" s="52">
        <f t="shared" ref="R74:R76" si="37">P74-Q74</f>
        <v>158352</v>
      </c>
      <c r="S74" s="53"/>
    </row>
    <row r="75" spans="1:20" s="55" customFormat="1" ht="26.1" customHeight="1" x14ac:dyDescent="0.25">
      <c r="A75" s="45" t="s">
        <v>481</v>
      </c>
      <c r="B75" s="46" t="s">
        <v>99</v>
      </c>
      <c r="C75" s="45">
        <v>351</v>
      </c>
      <c r="D75" s="48">
        <v>43264</v>
      </c>
      <c r="E75" s="66" t="s">
        <v>40</v>
      </c>
      <c r="F75" s="66" t="s">
        <v>131</v>
      </c>
      <c r="G75" s="56">
        <v>25</v>
      </c>
      <c r="H75" s="56">
        <v>25</v>
      </c>
      <c r="I75" s="57">
        <v>330.74</v>
      </c>
      <c r="J75" s="56">
        <v>13</v>
      </c>
      <c r="K75" s="56">
        <v>11</v>
      </c>
      <c r="L75" s="56">
        <v>2</v>
      </c>
      <c r="M75" s="57">
        <v>330.74</v>
      </c>
      <c r="N75" s="57">
        <v>279.14</v>
      </c>
      <c r="O75" s="57">
        <v>51.6</v>
      </c>
      <c r="P75" s="52">
        <f t="shared" si="36"/>
        <v>15875520</v>
      </c>
      <c r="Q75" s="52">
        <f t="shared" si="33"/>
        <v>15081744</v>
      </c>
      <c r="R75" s="52">
        <f t="shared" si="37"/>
        <v>793776</v>
      </c>
      <c r="S75" s="53"/>
    </row>
    <row r="76" spans="1:20" s="55" customFormat="1" ht="26.1" customHeight="1" x14ac:dyDescent="0.25">
      <c r="A76" s="45" t="s">
        <v>167</v>
      </c>
      <c r="B76" s="46" t="s">
        <v>89</v>
      </c>
      <c r="C76" s="45">
        <v>352</v>
      </c>
      <c r="D76" s="48">
        <v>43264</v>
      </c>
      <c r="E76" s="66" t="s">
        <v>40</v>
      </c>
      <c r="F76" s="66" t="s">
        <v>131</v>
      </c>
      <c r="G76" s="56">
        <v>13</v>
      </c>
      <c r="H76" s="56">
        <v>13</v>
      </c>
      <c r="I76" s="57">
        <v>197.17</v>
      </c>
      <c r="J76" s="56">
        <v>5</v>
      </c>
      <c r="K76" s="56">
        <v>5</v>
      </c>
      <c r="L76" s="56">
        <v>0</v>
      </c>
      <c r="M76" s="57">
        <v>167.37</v>
      </c>
      <c r="N76" s="57">
        <v>167.37</v>
      </c>
      <c r="O76" s="57">
        <v>0</v>
      </c>
      <c r="P76" s="52">
        <f t="shared" si="36"/>
        <v>8033760</v>
      </c>
      <c r="Q76" s="52">
        <f t="shared" si="33"/>
        <v>7632072</v>
      </c>
      <c r="R76" s="52">
        <f t="shared" si="37"/>
        <v>401688</v>
      </c>
      <c r="S76" s="53"/>
    </row>
    <row r="77" spans="1:20" s="55" customFormat="1" ht="26.1" customHeight="1" x14ac:dyDescent="0.25">
      <c r="A77" s="135" t="s">
        <v>43</v>
      </c>
      <c r="B77" s="136"/>
      <c r="C77" s="45" t="s">
        <v>19</v>
      </c>
      <c r="D77" s="45" t="s">
        <v>19</v>
      </c>
      <c r="E77" s="45" t="s">
        <v>19</v>
      </c>
      <c r="F77" s="45" t="s">
        <v>19</v>
      </c>
      <c r="G77" s="50">
        <f>SUM(G78:G79)</f>
        <v>77</v>
      </c>
      <c r="H77" s="50">
        <f t="shared" ref="H77:R77" si="38">SUM(H78:H79)</f>
        <v>77</v>
      </c>
      <c r="I77" s="51">
        <f t="shared" si="38"/>
        <v>951.12999999999988</v>
      </c>
      <c r="J77" s="50">
        <f t="shared" si="38"/>
        <v>29</v>
      </c>
      <c r="K77" s="50">
        <f t="shared" si="38"/>
        <v>14</v>
      </c>
      <c r="L77" s="50">
        <f t="shared" si="38"/>
        <v>15</v>
      </c>
      <c r="M77" s="51">
        <f t="shared" si="38"/>
        <v>951.12999999999988</v>
      </c>
      <c r="N77" s="51">
        <f t="shared" si="38"/>
        <v>545.74</v>
      </c>
      <c r="O77" s="51">
        <f t="shared" si="38"/>
        <v>405.39</v>
      </c>
      <c r="P77" s="52">
        <f t="shared" si="38"/>
        <v>45654239.999999993</v>
      </c>
      <c r="Q77" s="52">
        <f t="shared" si="38"/>
        <v>43371527.999999993</v>
      </c>
      <c r="R77" s="52">
        <f t="shared" si="38"/>
        <v>2282712</v>
      </c>
      <c r="S77" s="53"/>
    </row>
    <row r="78" spans="1:20" s="55" customFormat="1" ht="26.1" customHeight="1" x14ac:dyDescent="0.25">
      <c r="A78" s="45" t="s">
        <v>168</v>
      </c>
      <c r="B78" s="46" t="s">
        <v>44</v>
      </c>
      <c r="C78" s="75">
        <v>526</v>
      </c>
      <c r="D78" s="76">
        <v>43258</v>
      </c>
      <c r="E78" s="66" t="s">
        <v>40</v>
      </c>
      <c r="F78" s="66" t="s">
        <v>131</v>
      </c>
      <c r="G78" s="50">
        <v>52</v>
      </c>
      <c r="H78" s="50">
        <v>52</v>
      </c>
      <c r="I78" s="51">
        <v>363.59</v>
      </c>
      <c r="J78" s="50">
        <v>14</v>
      </c>
      <c r="K78" s="50">
        <v>0</v>
      </c>
      <c r="L78" s="50">
        <v>14</v>
      </c>
      <c r="M78" s="51">
        <v>363.59</v>
      </c>
      <c r="N78" s="51">
        <v>0</v>
      </c>
      <c r="O78" s="51">
        <v>363.59</v>
      </c>
      <c r="P78" s="52">
        <f t="shared" ref="P78" si="39">M78*1.2*40000</f>
        <v>17452319.999999996</v>
      </c>
      <c r="Q78" s="52">
        <f>P78*0.95</f>
        <v>16579703.999999996</v>
      </c>
      <c r="R78" s="52">
        <f t="shared" ref="R78" si="40">P78-Q78</f>
        <v>872616</v>
      </c>
      <c r="S78" s="53"/>
    </row>
    <row r="79" spans="1:20" s="55" customFormat="1" ht="26.1" customHeight="1" x14ac:dyDescent="0.25">
      <c r="A79" s="45" t="s">
        <v>169</v>
      </c>
      <c r="B79" s="46" t="s">
        <v>461</v>
      </c>
      <c r="C79" s="75">
        <v>488</v>
      </c>
      <c r="D79" s="76">
        <v>43930</v>
      </c>
      <c r="E79" s="66" t="s">
        <v>40</v>
      </c>
      <c r="F79" s="66" t="s">
        <v>131</v>
      </c>
      <c r="G79" s="50">
        <v>25</v>
      </c>
      <c r="H79" s="50">
        <v>25</v>
      </c>
      <c r="I79" s="51">
        <v>587.54</v>
      </c>
      <c r="J79" s="50">
        <v>15</v>
      </c>
      <c r="K79" s="50">
        <v>14</v>
      </c>
      <c r="L79" s="50">
        <v>1</v>
      </c>
      <c r="M79" s="51">
        <v>587.54</v>
      </c>
      <c r="N79" s="51">
        <v>545.74</v>
      </c>
      <c r="O79" s="51">
        <v>41.8</v>
      </c>
      <c r="P79" s="52">
        <f t="shared" ref="P79" si="41">M79*1.2*40000</f>
        <v>28201919.999999996</v>
      </c>
      <c r="Q79" s="52">
        <f>P79*0.95</f>
        <v>26791823.999999996</v>
      </c>
      <c r="R79" s="52">
        <f t="shared" ref="R79" si="42">P79-Q79</f>
        <v>1410096</v>
      </c>
      <c r="S79" s="53"/>
    </row>
    <row r="80" spans="1:20" s="55" customFormat="1" ht="26.1" customHeight="1" x14ac:dyDescent="0.25">
      <c r="A80" s="135" t="s">
        <v>51</v>
      </c>
      <c r="B80" s="136"/>
      <c r="C80" s="45" t="s">
        <v>19</v>
      </c>
      <c r="D80" s="45" t="s">
        <v>19</v>
      </c>
      <c r="E80" s="45" t="s">
        <v>19</v>
      </c>
      <c r="F80" s="45" t="s">
        <v>19</v>
      </c>
      <c r="G80" s="50">
        <f>SUM(G81:G82)</f>
        <v>44</v>
      </c>
      <c r="H80" s="50">
        <f t="shared" ref="H80:R80" si="43">SUM(H81:H82)</f>
        <v>44</v>
      </c>
      <c r="I80" s="51">
        <f t="shared" si="43"/>
        <v>834.59999999999991</v>
      </c>
      <c r="J80" s="50">
        <f t="shared" si="43"/>
        <v>24</v>
      </c>
      <c r="K80" s="50">
        <f t="shared" si="43"/>
        <v>19</v>
      </c>
      <c r="L80" s="50">
        <f t="shared" si="43"/>
        <v>5</v>
      </c>
      <c r="M80" s="51">
        <f t="shared" si="43"/>
        <v>799.56</v>
      </c>
      <c r="N80" s="51">
        <f t="shared" si="43"/>
        <v>635.15</v>
      </c>
      <c r="O80" s="51">
        <f t="shared" si="43"/>
        <v>164.41</v>
      </c>
      <c r="P80" s="52">
        <f t="shared" si="43"/>
        <v>45095184</v>
      </c>
      <c r="Q80" s="52">
        <f t="shared" si="43"/>
        <v>36076147.199999996</v>
      </c>
      <c r="R80" s="52">
        <f t="shared" si="43"/>
        <v>9019036.8000000007</v>
      </c>
      <c r="S80" s="53"/>
    </row>
    <row r="81" spans="1:20" s="55" customFormat="1" ht="26.1" customHeight="1" x14ac:dyDescent="0.25">
      <c r="A81" s="45" t="s">
        <v>170</v>
      </c>
      <c r="B81" s="46" t="s">
        <v>490</v>
      </c>
      <c r="C81" s="79" t="s">
        <v>253</v>
      </c>
      <c r="D81" s="48">
        <v>43062</v>
      </c>
      <c r="E81" s="66" t="s">
        <v>40</v>
      </c>
      <c r="F81" s="66" t="s">
        <v>131</v>
      </c>
      <c r="G81" s="50">
        <v>19</v>
      </c>
      <c r="H81" s="50">
        <v>19</v>
      </c>
      <c r="I81" s="51">
        <v>388.9</v>
      </c>
      <c r="J81" s="50">
        <v>12</v>
      </c>
      <c r="K81" s="50">
        <v>10</v>
      </c>
      <c r="L81" s="50">
        <v>2</v>
      </c>
      <c r="M81" s="51">
        <v>388.9</v>
      </c>
      <c r="N81" s="51">
        <v>329.9</v>
      </c>
      <c r="O81" s="51">
        <v>59</v>
      </c>
      <c r="P81" s="52">
        <f>M81*1.2*47000</f>
        <v>21933959.999999996</v>
      </c>
      <c r="Q81" s="52">
        <f>P81*0.8</f>
        <v>17547167.999999996</v>
      </c>
      <c r="R81" s="52">
        <f t="shared" ref="R81:R82" si="44">P81-Q81</f>
        <v>4386792</v>
      </c>
      <c r="S81" s="53"/>
    </row>
    <row r="82" spans="1:20" s="55" customFormat="1" ht="26.1" customHeight="1" x14ac:dyDescent="0.25">
      <c r="A82" s="45" t="s">
        <v>171</v>
      </c>
      <c r="B82" s="46" t="s">
        <v>491</v>
      </c>
      <c r="C82" s="79" t="s">
        <v>254</v>
      </c>
      <c r="D82" s="48">
        <v>43212</v>
      </c>
      <c r="E82" s="66" t="s">
        <v>40</v>
      </c>
      <c r="F82" s="66" t="s">
        <v>131</v>
      </c>
      <c r="G82" s="50">
        <v>25</v>
      </c>
      <c r="H82" s="50">
        <v>25</v>
      </c>
      <c r="I82" s="51">
        <v>445.7</v>
      </c>
      <c r="J82" s="50">
        <v>12</v>
      </c>
      <c r="K82" s="50">
        <v>9</v>
      </c>
      <c r="L82" s="50">
        <v>3</v>
      </c>
      <c r="M82" s="51">
        <v>410.66</v>
      </c>
      <c r="N82" s="51">
        <v>305.25</v>
      </c>
      <c r="O82" s="51">
        <v>105.41</v>
      </c>
      <c r="P82" s="52">
        <f>M82*1.2*47000</f>
        <v>23161224</v>
      </c>
      <c r="Q82" s="52">
        <f>P82*0.8</f>
        <v>18528979.199999999</v>
      </c>
      <c r="R82" s="52">
        <f t="shared" si="44"/>
        <v>4632244.8000000007</v>
      </c>
      <c r="S82" s="53"/>
    </row>
    <row r="83" spans="1:20" s="55" customFormat="1" ht="26.1" customHeight="1" x14ac:dyDescent="0.25">
      <c r="A83" s="135" t="s">
        <v>410</v>
      </c>
      <c r="B83" s="136"/>
      <c r="C83" s="45" t="s">
        <v>19</v>
      </c>
      <c r="D83" s="45" t="s">
        <v>19</v>
      </c>
      <c r="E83" s="45" t="s">
        <v>19</v>
      </c>
      <c r="F83" s="45" t="s">
        <v>19</v>
      </c>
      <c r="G83" s="50">
        <f t="shared" ref="G83:R83" si="45">SUM(G84:G86)</f>
        <v>86</v>
      </c>
      <c r="H83" s="50">
        <f t="shared" si="45"/>
        <v>86</v>
      </c>
      <c r="I83" s="51">
        <f t="shared" si="45"/>
        <v>1341.47</v>
      </c>
      <c r="J83" s="50">
        <f t="shared" si="45"/>
        <v>37</v>
      </c>
      <c r="K83" s="50">
        <f t="shared" si="45"/>
        <v>25</v>
      </c>
      <c r="L83" s="50">
        <f t="shared" si="45"/>
        <v>12</v>
      </c>
      <c r="M83" s="51">
        <f t="shared" si="45"/>
        <v>1341.47</v>
      </c>
      <c r="N83" s="51">
        <f t="shared" si="45"/>
        <v>814.33</v>
      </c>
      <c r="O83" s="51">
        <f t="shared" si="45"/>
        <v>527.14</v>
      </c>
      <c r="P83" s="52">
        <f t="shared" si="45"/>
        <v>75658908</v>
      </c>
      <c r="Q83" s="52">
        <f t="shared" si="45"/>
        <v>37829454</v>
      </c>
      <c r="R83" s="52">
        <f t="shared" si="45"/>
        <v>37829454</v>
      </c>
      <c r="S83" s="53"/>
    </row>
    <row r="84" spans="1:20" s="55" customFormat="1" ht="26.1" customHeight="1" x14ac:dyDescent="0.25">
      <c r="A84" s="45" t="s">
        <v>172</v>
      </c>
      <c r="B84" s="46" t="s">
        <v>107</v>
      </c>
      <c r="C84" s="45">
        <v>1814</v>
      </c>
      <c r="D84" s="48">
        <v>43363</v>
      </c>
      <c r="E84" s="66" t="s">
        <v>40</v>
      </c>
      <c r="F84" s="66" t="s">
        <v>131</v>
      </c>
      <c r="G84" s="50">
        <v>25</v>
      </c>
      <c r="H84" s="50">
        <v>25</v>
      </c>
      <c r="I84" s="51">
        <v>397.22</v>
      </c>
      <c r="J84" s="50">
        <v>12</v>
      </c>
      <c r="K84" s="50">
        <v>10</v>
      </c>
      <c r="L84" s="50">
        <v>2</v>
      </c>
      <c r="M84" s="51">
        <v>397.22</v>
      </c>
      <c r="N84" s="51">
        <v>324.72000000000003</v>
      </c>
      <c r="O84" s="51">
        <v>72.5</v>
      </c>
      <c r="P84" s="52">
        <f>M84*1.2*47000</f>
        <v>22403208</v>
      </c>
      <c r="Q84" s="52">
        <f>P84*0.5</f>
        <v>11201604</v>
      </c>
      <c r="R84" s="52">
        <f t="shared" ref="R84:R85" si="46">P84-Q84</f>
        <v>11201604</v>
      </c>
      <c r="S84" s="59"/>
      <c r="T84" s="80"/>
    </row>
    <row r="85" spans="1:20" s="55" customFormat="1" ht="26.1" customHeight="1" x14ac:dyDescent="0.35">
      <c r="A85" s="45" t="s">
        <v>318</v>
      </c>
      <c r="B85" s="46" t="s">
        <v>108</v>
      </c>
      <c r="C85" s="45">
        <v>1814</v>
      </c>
      <c r="D85" s="48">
        <v>43363</v>
      </c>
      <c r="E85" s="66" t="s">
        <v>40</v>
      </c>
      <c r="F85" s="66" t="s">
        <v>131</v>
      </c>
      <c r="G85" s="50">
        <v>30</v>
      </c>
      <c r="H85" s="50">
        <v>30</v>
      </c>
      <c r="I85" s="51">
        <v>372.9</v>
      </c>
      <c r="J85" s="50">
        <v>8</v>
      </c>
      <c r="K85" s="50">
        <v>0</v>
      </c>
      <c r="L85" s="50">
        <v>8</v>
      </c>
      <c r="M85" s="51">
        <v>372.9</v>
      </c>
      <c r="N85" s="51">
        <v>0</v>
      </c>
      <c r="O85" s="51">
        <v>372.9</v>
      </c>
      <c r="P85" s="52">
        <f>M85*1.2*47000</f>
        <v>21031560</v>
      </c>
      <c r="Q85" s="52">
        <f>P85*0.5</f>
        <v>10515780</v>
      </c>
      <c r="R85" s="52">
        <f t="shared" si="46"/>
        <v>10515780</v>
      </c>
      <c r="S85" s="81"/>
      <c r="T85" s="80"/>
    </row>
    <row r="86" spans="1:20" s="55" customFormat="1" ht="26.1" customHeight="1" x14ac:dyDescent="0.35">
      <c r="A86" s="69" t="s">
        <v>173</v>
      </c>
      <c r="B86" s="120" t="s">
        <v>437</v>
      </c>
      <c r="C86" s="121">
        <v>1071</v>
      </c>
      <c r="D86" s="122">
        <v>44025</v>
      </c>
      <c r="E86" s="66" t="s">
        <v>40</v>
      </c>
      <c r="F86" s="66" t="s">
        <v>131</v>
      </c>
      <c r="G86" s="123">
        <v>31</v>
      </c>
      <c r="H86" s="123">
        <v>31</v>
      </c>
      <c r="I86" s="124">
        <v>571.35</v>
      </c>
      <c r="J86" s="123">
        <v>17</v>
      </c>
      <c r="K86" s="123">
        <v>15</v>
      </c>
      <c r="L86" s="123">
        <v>2</v>
      </c>
      <c r="M86" s="124">
        <v>571.35</v>
      </c>
      <c r="N86" s="124">
        <v>489.61</v>
      </c>
      <c r="O86" s="124">
        <v>81.739999999999995</v>
      </c>
      <c r="P86" s="125">
        <f>M86*1.2*47000</f>
        <v>32224140</v>
      </c>
      <c r="Q86" s="125">
        <f>P86*0.5</f>
        <v>16112070</v>
      </c>
      <c r="R86" s="125">
        <f>P86-Q86</f>
        <v>16112070</v>
      </c>
      <c r="S86" s="81"/>
      <c r="T86" s="80"/>
    </row>
    <row r="87" spans="1:20" s="55" customFormat="1" ht="20.100000000000001" customHeight="1" x14ac:dyDescent="0.25">
      <c r="A87" s="138" t="s">
        <v>417</v>
      </c>
      <c r="B87" s="139"/>
      <c r="C87" s="45" t="s">
        <v>30</v>
      </c>
      <c r="D87" s="45" t="s">
        <v>30</v>
      </c>
      <c r="E87" s="45" t="s">
        <v>30</v>
      </c>
      <c r="F87" s="45" t="s">
        <v>30</v>
      </c>
      <c r="G87" s="56">
        <f t="shared" ref="G87:R87" si="47">SUM(G89,G90,G92,G93,G94,G95,G96,G98,G99,G101:G109,G111,G112,G113)</f>
        <v>385</v>
      </c>
      <c r="H87" s="56">
        <f t="shared" si="47"/>
        <v>385</v>
      </c>
      <c r="I87" s="57">
        <f t="shared" si="47"/>
        <v>5339.5700000000006</v>
      </c>
      <c r="J87" s="56">
        <f t="shared" si="47"/>
        <v>144</v>
      </c>
      <c r="K87" s="56">
        <f t="shared" si="47"/>
        <v>101</v>
      </c>
      <c r="L87" s="56">
        <f t="shared" si="47"/>
        <v>43</v>
      </c>
      <c r="M87" s="57">
        <f t="shared" si="47"/>
        <v>5302.0700000000006</v>
      </c>
      <c r="N87" s="57">
        <f t="shared" si="47"/>
        <v>3756.3199999999993</v>
      </c>
      <c r="O87" s="57">
        <f t="shared" si="47"/>
        <v>1545.75</v>
      </c>
      <c r="P87" s="52">
        <f t="shared" si="47"/>
        <v>278659524</v>
      </c>
      <c r="Q87" s="52">
        <f t="shared" si="47"/>
        <v>221172522.00000003</v>
      </c>
      <c r="R87" s="52">
        <f t="shared" si="47"/>
        <v>57487001.999999985</v>
      </c>
      <c r="S87" s="53"/>
    </row>
    <row r="88" spans="1:20" s="55" customFormat="1" ht="26.1" customHeight="1" x14ac:dyDescent="0.25">
      <c r="A88" s="135" t="s">
        <v>45</v>
      </c>
      <c r="B88" s="136"/>
      <c r="C88" s="45" t="s">
        <v>19</v>
      </c>
      <c r="D88" s="45" t="s">
        <v>19</v>
      </c>
      <c r="E88" s="45" t="s">
        <v>19</v>
      </c>
      <c r="F88" s="45" t="s">
        <v>19</v>
      </c>
      <c r="G88" s="56">
        <f>SUM(G89:G90)</f>
        <v>58</v>
      </c>
      <c r="H88" s="56">
        <f t="shared" ref="H88:R88" si="48">SUM(H89:H90)</f>
        <v>58</v>
      </c>
      <c r="I88" s="57">
        <f t="shared" si="48"/>
        <v>922.3</v>
      </c>
      <c r="J88" s="56">
        <f t="shared" si="48"/>
        <v>27</v>
      </c>
      <c r="K88" s="56">
        <f t="shared" si="48"/>
        <v>21</v>
      </c>
      <c r="L88" s="56">
        <f t="shared" si="48"/>
        <v>6</v>
      </c>
      <c r="M88" s="57">
        <f t="shared" si="48"/>
        <v>922.3</v>
      </c>
      <c r="N88" s="57">
        <f t="shared" si="48"/>
        <v>708.40000000000009</v>
      </c>
      <c r="O88" s="57">
        <f t="shared" si="48"/>
        <v>213.89999999999998</v>
      </c>
      <c r="P88" s="52">
        <f t="shared" si="48"/>
        <v>44270399.999999993</v>
      </c>
      <c r="Q88" s="52">
        <f t="shared" si="48"/>
        <v>42056879.999999993</v>
      </c>
      <c r="R88" s="52">
        <f t="shared" si="48"/>
        <v>2213520</v>
      </c>
      <c r="S88" s="53"/>
    </row>
    <row r="89" spans="1:20" s="55" customFormat="1" ht="26.1" customHeight="1" x14ac:dyDescent="0.25">
      <c r="A89" s="45" t="s">
        <v>174</v>
      </c>
      <c r="B89" s="67" t="s">
        <v>94</v>
      </c>
      <c r="C89" s="45" t="s">
        <v>244</v>
      </c>
      <c r="D89" s="48">
        <v>43285</v>
      </c>
      <c r="E89" s="66" t="s">
        <v>131</v>
      </c>
      <c r="F89" s="66" t="s">
        <v>121</v>
      </c>
      <c r="G89" s="56">
        <v>24</v>
      </c>
      <c r="H89" s="56">
        <v>24</v>
      </c>
      <c r="I89" s="57">
        <v>423.46</v>
      </c>
      <c r="J89" s="56">
        <v>11</v>
      </c>
      <c r="K89" s="56">
        <v>9</v>
      </c>
      <c r="L89" s="56">
        <v>2</v>
      </c>
      <c r="M89" s="57">
        <v>423.46</v>
      </c>
      <c r="N89" s="57">
        <v>332.66</v>
      </c>
      <c r="O89" s="57">
        <v>90.8</v>
      </c>
      <c r="P89" s="52">
        <f>M89*1.2*40000</f>
        <v>20326079.999999996</v>
      </c>
      <c r="Q89" s="52">
        <f>P89*0.95</f>
        <v>19309775.999999996</v>
      </c>
      <c r="R89" s="52">
        <f t="shared" ref="R89:R90" si="49">P89-Q89</f>
        <v>1016304</v>
      </c>
      <c r="S89" s="53"/>
    </row>
    <row r="90" spans="1:20" s="55" customFormat="1" ht="26.1" customHeight="1" x14ac:dyDescent="0.25">
      <c r="A90" s="45" t="s">
        <v>336</v>
      </c>
      <c r="B90" s="67" t="s">
        <v>92</v>
      </c>
      <c r="C90" s="45" t="s">
        <v>245</v>
      </c>
      <c r="D90" s="48">
        <v>43285</v>
      </c>
      <c r="E90" s="66" t="s">
        <v>131</v>
      </c>
      <c r="F90" s="66" t="s">
        <v>121</v>
      </c>
      <c r="G90" s="56">
        <v>34</v>
      </c>
      <c r="H90" s="56">
        <v>34</v>
      </c>
      <c r="I90" s="57">
        <v>498.84</v>
      </c>
      <c r="J90" s="56">
        <v>16</v>
      </c>
      <c r="K90" s="56">
        <v>12</v>
      </c>
      <c r="L90" s="56">
        <v>4</v>
      </c>
      <c r="M90" s="57">
        <v>498.84</v>
      </c>
      <c r="N90" s="57">
        <v>375.74</v>
      </c>
      <c r="O90" s="57">
        <v>123.1</v>
      </c>
      <c r="P90" s="52">
        <f>M90*1.2*40000</f>
        <v>23944319.999999996</v>
      </c>
      <c r="Q90" s="52">
        <f>P90*0.95</f>
        <v>22747103.999999996</v>
      </c>
      <c r="R90" s="52">
        <f t="shared" si="49"/>
        <v>1197216</v>
      </c>
      <c r="S90" s="53"/>
    </row>
    <row r="91" spans="1:20" s="55" customFormat="1" ht="26.1" customHeight="1" x14ac:dyDescent="0.25">
      <c r="A91" s="135" t="s">
        <v>298</v>
      </c>
      <c r="B91" s="136"/>
      <c r="C91" s="45" t="s">
        <v>30</v>
      </c>
      <c r="D91" s="45" t="s">
        <v>30</v>
      </c>
      <c r="E91" s="45" t="s">
        <v>30</v>
      </c>
      <c r="F91" s="45" t="s">
        <v>30</v>
      </c>
      <c r="G91" s="56">
        <f t="shared" ref="G91:R91" si="50">SUM(G92:G96)</f>
        <v>102</v>
      </c>
      <c r="H91" s="56">
        <f t="shared" si="50"/>
        <v>102</v>
      </c>
      <c r="I91" s="57">
        <f t="shared" si="50"/>
        <v>1217.56</v>
      </c>
      <c r="J91" s="56">
        <f t="shared" si="50"/>
        <v>38</v>
      </c>
      <c r="K91" s="56">
        <f t="shared" si="50"/>
        <v>29</v>
      </c>
      <c r="L91" s="56">
        <f t="shared" si="50"/>
        <v>9</v>
      </c>
      <c r="M91" s="57">
        <f t="shared" si="50"/>
        <v>1212.7599999999998</v>
      </c>
      <c r="N91" s="57">
        <f t="shared" si="50"/>
        <v>976.71</v>
      </c>
      <c r="O91" s="57">
        <f t="shared" si="50"/>
        <v>236.05</v>
      </c>
      <c r="P91" s="52">
        <f t="shared" si="50"/>
        <v>58212480</v>
      </c>
      <c r="Q91" s="52">
        <f t="shared" si="50"/>
        <v>55301856</v>
      </c>
      <c r="R91" s="52">
        <f t="shared" si="50"/>
        <v>2910624</v>
      </c>
      <c r="S91" s="53"/>
    </row>
    <row r="92" spans="1:20" s="55" customFormat="1" ht="26.1" customHeight="1" x14ac:dyDescent="0.25">
      <c r="A92" s="45" t="s">
        <v>175</v>
      </c>
      <c r="B92" s="67" t="s">
        <v>81</v>
      </c>
      <c r="C92" s="45">
        <v>345</v>
      </c>
      <c r="D92" s="48">
        <v>43264</v>
      </c>
      <c r="E92" s="66" t="s">
        <v>131</v>
      </c>
      <c r="F92" s="66" t="s">
        <v>121</v>
      </c>
      <c r="G92" s="56">
        <v>38</v>
      </c>
      <c r="H92" s="56">
        <v>38</v>
      </c>
      <c r="I92" s="57">
        <v>537.92999999999995</v>
      </c>
      <c r="J92" s="56">
        <v>15</v>
      </c>
      <c r="K92" s="56">
        <v>14</v>
      </c>
      <c r="L92" s="56">
        <v>1</v>
      </c>
      <c r="M92" s="57">
        <v>537.92999999999995</v>
      </c>
      <c r="N92" s="57">
        <v>504.85</v>
      </c>
      <c r="O92" s="57">
        <v>33.08</v>
      </c>
      <c r="P92" s="52">
        <f>M92*1.2*40000</f>
        <v>25820640</v>
      </c>
      <c r="Q92" s="52">
        <f>P92*0.95</f>
        <v>24529608</v>
      </c>
      <c r="R92" s="52">
        <f t="shared" ref="R92:R96" si="51">P92-Q92</f>
        <v>1291032</v>
      </c>
      <c r="S92" s="53"/>
    </row>
    <row r="93" spans="1:20" s="55" customFormat="1" ht="26.1" customHeight="1" x14ac:dyDescent="0.25">
      <c r="A93" s="45" t="s">
        <v>176</v>
      </c>
      <c r="B93" s="67" t="s">
        <v>83</v>
      </c>
      <c r="C93" s="45">
        <v>349</v>
      </c>
      <c r="D93" s="48">
        <v>43264</v>
      </c>
      <c r="E93" s="66" t="s">
        <v>131</v>
      </c>
      <c r="F93" s="66" t="s">
        <v>121</v>
      </c>
      <c r="G93" s="56">
        <v>17</v>
      </c>
      <c r="H93" s="56">
        <v>17</v>
      </c>
      <c r="I93" s="57">
        <v>160.6</v>
      </c>
      <c r="J93" s="56">
        <v>6</v>
      </c>
      <c r="K93" s="56">
        <v>2</v>
      </c>
      <c r="L93" s="56">
        <v>4</v>
      </c>
      <c r="M93" s="57">
        <v>160.6</v>
      </c>
      <c r="N93" s="57">
        <v>61.5</v>
      </c>
      <c r="O93" s="57">
        <v>99.1</v>
      </c>
      <c r="P93" s="52">
        <f t="shared" ref="P93:P96" si="52">M93*1.2*40000</f>
        <v>7708800</v>
      </c>
      <c r="Q93" s="52">
        <f t="shared" ref="Q93:Q96" si="53">P93*0.95</f>
        <v>7323360</v>
      </c>
      <c r="R93" s="52">
        <f t="shared" si="51"/>
        <v>385440</v>
      </c>
      <c r="S93" s="59"/>
    </row>
    <row r="94" spans="1:20" s="55" customFormat="1" ht="26.1" customHeight="1" x14ac:dyDescent="0.25">
      <c r="A94" s="45" t="s">
        <v>177</v>
      </c>
      <c r="B94" s="67" t="s">
        <v>84</v>
      </c>
      <c r="C94" s="45">
        <v>346</v>
      </c>
      <c r="D94" s="48">
        <v>43264</v>
      </c>
      <c r="E94" s="66" t="s">
        <v>131</v>
      </c>
      <c r="F94" s="66" t="s">
        <v>121</v>
      </c>
      <c r="G94" s="56">
        <v>28</v>
      </c>
      <c r="H94" s="56">
        <v>28</v>
      </c>
      <c r="I94" s="57">
        <v>230.63</v>
      </c>
      <c r="J94" s="56">
        <v>10</v>
      </c>
      <c r="K94" s="56">
        <v>7</v>
      </c>
      <c r="L94" s="56">
        <v>3</v>
      </c>
      <c r="M94" s="57">
        <v>230.63</v>
      </c>
      <c r="N94" s="57">
        <v>159.76</v>
      </c>
      <c r="O94" s="57">
        <v>70.87</v>
      </c>
      <c r="P94" s="52">
        <f t="shared" si="52"/>
        <v>11070239.999999998</v>
      </c>
      <c r="Q94" s="52">
        <f t="shared" si="53"/>
        <v>10516727.999999998</v>
      </c>
      <c r="R94" s="52">
        <f t="shared" si="51"/>
        <v>553512</v>
      </c>
      <c r="S94" s="53"/>
    </row>
    <row r="95" spans="1:20" s="55" customFormat="1" ht="26.1" customHeight="1" x14ac:dyDescent="0.25">
      <c r="A95" s="45" t="s">
        <v>178</v>
      </c>
      <c r="B95" s="67" t="s">
        <v>119</v>
      </c>
      <c r="C95" s="45">
        <v>427</v>
      </c>
      <c r="D95" s="48">
        <v>43285</v>
      </c>
      <c r="E95" s="66" t="s">
        <v>131</v>
      </c>
      <c r="F95" s="66" t="s">
        <v>121</v>
      </c>
      <c r="G95" s="56">
        <v>12</v>
      </c>
      <c r="H95" s="56">
        <v>12</v>
      </c>
      <c r="I95" s="57">
        <v>220</v>
      </c>
      <c r="J95" s="56">
        <v>5</v>
      </c>
      <c r="K95" s="56">
        <v>4</v>
      </c>
      <c r="L95" s="56">
        <v>1</v>
      </c>
      <c r="M95" s="57">
        <v>220</v>
      </c>
      <c r="N95" s="57">
        <v>187</v>
      </c>
      <c r="O95" s="57">
        <v>33</v>
      </c>
      <c r="P95" s="52">
        <f t="shared" si="52"/>
        <v>10560000</v>
      </c>
      <c r="Q95" s="52">
        <f t="shared" si="53"/>
        <v>10032000</v>
      </c>
      <c r="R95" s="52">
        <f t="shared" si="51"/>
        <v>528000</v>
      </c>
      <c r="S95" s="59"/>
    </row>
    <row r="96" spans="1:20" s="55" customFormat="1" ht="26.1" customHeight="1" x14ac:dyDescent="0.25">
      <c r="A96" s="45" t="s">
        <v>179</v>
      </c>
      <c r="B96" s="46" t="s">
        <v>118</v>
      </c>
      <c r="C96" s="45">
        <v>428</v>
      </c>
      <c r="D96" s="48">
        <v>43285</v>
      </c>
      <c r="E96" s="66" t="s">
        <v>131</v>
      </c>
      <c r="F96" s="66" t="s">
        <v>121</v>
      </c>
      <c r="G96" s="56">
        <v>7</v>
      </c>
      <c r="H96" s="56">
        <v>7</v>
      </c>
      <c r="I96" s="57">
        <v>68.400000000000006</v>
      </c>
      <c r="J96" s="56">
        <v>2</v>
      </c>
      <c r="K96" s="56">
        <v>2</v>
      </c>
      <c r="L96" s="56">
        <v>0</v>
      </c>
      <c r="M96" s="57">
        <v>63.6</v>
      </c>
      <c r="N96" s="57">
        <v>63.6</v>
      </c>
      <c r="O96" s="57">
        <v>0</v>
      </c>
      <c r="P96" s="52">
        <f t="shared" si="52"/>
        <v>3052799.9999999995</v>
      </c>
      <c r="Q96" s="52">
        <f t="shared" si="53"/>
        <v>2900159.9999999995</v>
      </c>
      <c r="R96" s="52">
        <f t="shared" si="51"/>
        <v>152640</v>
      </c>
      <c r="S96" s="53"/>
    </row>
    <row r="97" spans="1:20" s="55" customFormat="1" ht="26.1" customHeight="1" x14ac:dyDescent="0.25">
      <c r="A97" s="135" t="s">
        <v>141</v>
      </c>
      <c r="B97" s="136"/>
      <c r="C97" s="45" t="s">
        <v>30</v>
      </c>
      <c r="D97" s="45" t="s">
        <v>30</v>
      </c>
      <c r="E97" s="45" t="s">
        <v>30</v>
      </c>
      <c r="F97" s="45" t="s">
        <v>30</v>
      </c>
      <c r="G97" s="56">
        <f>SUM(G98:G99)</f>
        <v>18</v>
      </c>
      <c r="H97" s="56">
        <f t="shared" ref="H97:R97" si="54">SUM(H98:H99)</f>
        <v>18</v>
      </c>
      <c r="I97" s="57">
        <f t="shared" si="54"/>
        <v>323.5</v>
      </c>
      <c r="J97" s="56">
        <f t="shared" si="54"/>
        <v>6</v>
      </c>
      <c r="K97" s="56">
        <f t="shared" si="54"/>
        <v>2</v>
      </c>
      <c r="L97" s="56">
        <f t="shared" si="54"/>
        <v>4</v>
      </c>
      <c r="M97" s="57">
        <f t="shared" si="54"/>
        <v>290.8</v>
      </c>
      <c r="N97" s="57">
        <f t="shared" si="54"/>
        <v>102.1</v>
      </c>
      <c r="O97" s="57">
        <f t="shared" si="54"/>
        <v>188.70000000000002</v>
      </c>
      <c r="P97" s="52">
        <f t="shared" si="54"/>
        <v>13958400</v>
      </c>
      <c r="Q97" s="52">
        <f t="shared" si="54"/>
        <v>13260480</v>
      </c>
      <c r="R97" s="52">
        <f t="shared" si="54"/>
        <v>697920</v>
      </c>
      <c r="S97" s="82"/>
    </row>
    <row r="98" spans="1:20" s="55" customFormat="1" ht="26.1" customHeight="1" x14ac:dyDescent="0.25">
      <c r="A98" s="45" t="s">
        <v>180</v>
      </c>
      <c r="B98" s="83" t="s">
        <v>320</v>
      </c>
      <c r="C98" s="45">
        <v>3</v>
      </c>
      <c r="D98" s="48">
        <v>43482</v>
      </c>
      <c r="E98" s="66" t="s">
        <v>131</v>
      </c>
      <c r="F98" s="66" t="s">
        <v>121</v>
      </c>
      <c r="G98" s="56">
        <v>12</v>
      </c>
      <c r="H98" s="56">
        <v>12</v>
      </c>
      <c r="I98" s="57">
        <v>201.9</v>
      </c>
      <c r="J98" s="56">
        <v>4</v>
      </c>
      <c r="K98" s="56">
        <v>2</v>
      </c>
      <c r="L98" s="56">
        <v>2</v>
      </c>
      <c r="M98" s="57">
        <v>201.9</v>
      </c>
      <c r="N98" s="57">
        <v>102.1</v>
      </c>
      <c r="O98" s="57">
        <f>M98-N98</f>
        <v>99.800000000000011</v>
      </c>
      <c r="P98" s="52">
        <f>M98*1.2*40000</f>
        <v>9691200</v>
      </c>
      <c r="Q98" s="52">
        <f>P98*0.95</f>
        <v>9206640</v>
      </c>
      <c r="R98" s="52">
        <f>P98-Q98</f>
        <v>484560</v>
      </c>
      <c r="S98" s="82"/>
    </row>
    <row r="99" spans="1:20" s="55" customFormat="1" ht="26.1" customHeight="1" x14ac:dyDescent="0.25">
      <c r="A99" s="45" t="s">
        <v>181</v>
      </c>
      <c r="B99" s="102" t="s">
        <v>354</v>
      </c>
      <c r="C99" s="68" t="s">
        <v>353</v>
      </c>
      <c r="D99" s="48">
        <v>41624</v>
      </c>
      <c r="E99" s="66" t="s">
        <v>131</v>
      </c>
      <c r="F99" s="66" t="s">
        <v>121</v>
      </c>
      <c r="G99" s="50">
        <v>6</v>
      </c>
      <c r="H99" s="50">
        <v>6</v>
      </c>
      <c r="I99" s="51">
        <v>121.6</v>
      </c>
      <c r="J99" s="50">
        <v>2</v>
      </c>
      <c r="K99" s="50">
        <v>0</v>
      </c>
      <c r="L99" s="50">
        <v>2</v>
      </c>
      <c r="M99" s="51">
        <v>88.9</v>
      </c>
      <c r="N99" s="51">
        <v>0</v>
      </c>
      <c r="O99" s="51">
        <v>88.9</v>
      </c>
      <c r="P99" s="84">
        <f t="shared" ref="P99" si="55">M99*1.2*40000</f>
        <v>4267200</v>
      </c>
      <c r="Q99" s="84">
        <f>P99*0.95</f>
        <v>4053840</v>
      </c>
      <c r="R99" s="85">
        <f t="shared" ref="R99" si="56">P99-Q99</f>
        <v>213360</v>
      </c>
      <c r="S99" s="53"/>
    </row>
    <row r="100" spans="1:20" s="55" customFormat="1" ht="26.1" customHeight="1" x14ac:dyDescent="0.25">
      <c r="A100" s="135" t="s">
        <v>482</v>
      </c>
      <c r="B100" s="136"/>
      <c r="C100" s="45" t="s">
        <v>19</v>
      </c>
      <c r="D100" s="45" t="s">
        <v>19</v>
      </c>
      <c r="E100" s="45" t="s">
        <v>19</v>
      </c>
      <c r="F100" s="45" t="s">
        <v>19</v>
      </c>
      <c r="G100" s="50">
        <f t="shared" ref="G100:R100" si="57">SUM(G101:G109)</f>
        <v>120</v>
      </c>
      <c r="H100" s="50">
        <f t="shared" si="57"/>
        <v>120</v>
      </c>
      <c r="I100" s="51">
        <f t="shared" si="57"/>
        <v>1740.1999999999998</v>
      </c>
      <c r="J100" s="50">
        <f t="shared" si="57"/>
        <v>46</v>
      </c>
      <c r="K100" s="50">
        <f t="shared" si="57"/>
        <v>27</v>
      </c>
      <c r="L100" s="50">
        <f t="shared" si="57"/>
        <v>19</v>
      </c>
      <c r="M100" s="51">
        <f t="shared" si="57"/>
        <v>1740.1999999999998</v>
      </c>
      <c r="N100" s="51">
        <f t="shared" si="57"/>
        <v>1041.47</v>
      </c>
      <c r="O100" s="51">
        <f t="shared" si="57"/>
        <v>698.73</v>
      </c>
      <c r="P100" s="52">
        <f t="shared" si="57"/>
        <v>98147280</v>
      </c>
      <c r="Q100" s="52">
        <f t="shared" si="57"/>
        <v>78517824</v>
      </c>
      <c r="R100" s="52">
        <f t="shared" si="57"/>
        <v>19629455.999999993</v>
      </c>
      <c r="S100" s="53"/>
    </row>
    <row r="101" spans="1:20" s="55" customFormat="1" ht="26.1" customHeight="1" x14ac:dyDescent="0.25">
      <c r="A101" s="45" t="s">
        <v>182</v>
      </c>
      <c r="B101" s="102" t="s">
        <v>322</v>
      </c>
      <c r="C101" s="68" t="s">
        <v>246</v>
      </c>
      <c r="D101" s="48">
        <v>43280</v>
      </c>
      <c r="E101" s="66" t="s">
        <v>131</v>
      </c>
      <c r="F101" s="66" t="s">
        <v>121</v>
      </c>
      <c r="G101" s="50">
        <v>2</v>
      </c>
      <c r="H101" s="50">
        <v>2</v>
      </c>
      <c r="I101" s="51">
        <v>63.97</v>
      </c>
      <c r="J101" s="50">
        <v>2</v>
      </c>
      <c r="K101" s="50">
        <v>1</v>
      </c>
      <c r="L101" s="50">
        <v>1</v>
      </c>
      <c r="M101" s="51">
        <v>63.97</v>
      </c>
      <c r="N101" s="51">
        <v>39.81</v>
      </c>
      <c r="O101" s="51">
        <v>24.16</v>
      </c>
      <c r="P101" s="52">
        <f>M101*1.2*47000</f>
        <v>3607908</v>
      </c>
      <c r="Q101" s="52">
        <f>P101*0.8</f>
        <v>2886326.4000000004</v>
      </c>
      <c r="R101" s="52">
        <f t="shared" ref="R101" si="58">P101-Q101</f>
        <v>721581.59999999963</v>
      </c>
      <c r="S101" s="53"/>
    </row>
    <row r="102" spans="1:20" s="55" customFormat="1" ht="26.1" customHeight="1" x14ac:dyDescent="0.25">
      <c r="A102" s="45" t="s">
        <v>183</v>
      </c>
      <c r="B102" s="102" t="s">
        <v>49</v>
      </c>
      <c r="C102" s="68" t="s">
        <v>247</v>
      </c>
      <c r="D102" s="48">
        <v>43280</v>
      </c>
      <c r="E102" s="66" t="s">
        <v>131</v>
      </c>
      <c r="F102" s="66" t="s">
        <v>121</v>
      </c>
      <c r="G102" s="50">
        <v>7</v>
      </c>
      <c r="H102" s="50">
        <v>7</v>
      </c>
      <c r="I102" s="51">
        <v>260.56</v>
      </c>
      <c r="J102" s="50">
        <v>7</v>
      </c>
      <c r="K102" s="50">
        <v>6</v>
      </c>
      <c r="L102" s="50">
        <v>1</v>
      </c>
      <c r="M102" s="51">
        <v>260.56</v>
      </c>
      <c r="N102" s="51">
        <v>221.35</v>
      </c>
      <c r="O102" s="51">
        <v>39.21</v>
      </c>
      <c r="P102" s="52">
        <f t="shared" ref="P102:P109" si="59">M102*1.2*47000</f>
        <v>14695583.999999998</v>
      </c>
      <c r="Q102" s="52">
        <f t="shared" ref="Q102:Q109" si="60">P102*0.8</f>
        <v>11756467.199999999</v>
      </c>
      <c r="R102" s="52">
        <f t="shared" ref="R102:R109" si="61">P102-Q102</f>
        <v>2939116.7999999989</v>
      </c>
      <c r="S102" s="53"/>
    </row>
    <row r="103" spans="1:20" s="55" customFormat="1" ht="26.1" customHeight="1" x14ac:dyDescent="0.25">
      <c r="A103" s="45" t="s">
        <v>184</v>
      </c>
      <c r="B103" s="102" t="s">
        <v>487</v>
      </c>
      <c r="C103" s="68" t="s">
        <v>248</v>
      </c>
      <c r="D103" s="48">
        <v>43280</v>
      </c>
      <c r="E103" s="66" t="s">
        <v>131</v>
      </c>
      <c r="F103" s="66" t="s">
        <v>121</v>
      </c>
      <c r="G103" s="50">
        <v>22</v>
      </c>
      <c r="H103" s="50">
        <v>22</v>
      </c>
      <c r="I103" s="51">
        <v>243.07</v>
      </c>
      <c r="J103" s="50">
        <v>6</v>
      </c>
      <c r="K103" s="50">
        <v>3</v>
      </c>
      <c r="L103" s="50">
        <v>3</v>
      </c>
      <c r="M103" s="51">
        <v>243.07</v>
      </c>
      <c r="N103" s="51">
        <v>77.5</v>
      </c>
      <c r="O103" s="51">
        <v>165.57</v>
      </c>
      <c r="P103" s="52">
        <f t="shared" si="59"/>
        <v>13709147.999999998</v>
      </c>
      <c r="Q103" s="52">
        <f t="shared" si="60"/>
        <v>10967318.399999999</v>
      </c>
      <c r="R103" s="52">
        <f t="shared" si="61"/>
        <v>2741829.5999999996</v>
      </c>
      <c r="S103" s="53"/>
    </row>
    <row r="104" spans="1:20" s="55" customFormat="1" ht="26.1" customHeight="1" x14ac:dyDescent="0.25">
      <c r="A104" s="45" t="s">
        <v>185</v>
      </c>
      <c r="B104" s="102" t="s">
        <v>488</v>
      </c>
      <c r="C104" s="68" t="s">
        <v>249</v>
      </c>
      <c r="D104" s="48">
        <v>43280</v>
      </c>
      <c r="E104" s="66" t="s">
        <v>131</v>
      </c>
      <c r="F104" s="66" t="s">
        <v>121</v>
      </c>
      <c r="G104" s="50">
        <v>27</v>
      </c>
      <c r="H104" s="50">
        <v>27</v>
      </c>
      <c r="I104" s="51">
        <v>444.07</v>
      </c>
      <c r="J104" s="50">
        <v>8</v>
      </c>
      <c r="K104" s="50">
        <v>5</v>
      </c>
      <c r="L104" s="50">
        <v>3</v>
      </c>
      <c r="M104" s="51">
        <v>444.07</v>
      </c>
      <c r="N104" s="51">
        <v>278.16000000000003</v>
      </c>
      <c r="O104" s="51">
        <f>M104-N104</f>
        <v>165.90999999999997</v>
      </c>
      <c r="P104" s="52">
        <f t="shared" si="59"/>
        <v>25045548</v>
      </c>
      <c r="Q104" s="52">
        <f t="shared" si="60"/>
        <v>20036438.400000002</v>
      </c>
      <c r="R104" s="52">
        <f t="shared" si="61"/>
        <v>5009109.5999999978</v>
      </c>
      <c r="S104" s="53"/>
    </row>
    <row r="105" spans="1:20" s="55" customFormat="1" ht="26.1" customHeight="1" x14ac:dyDescent="0.25">
      <c r="A105" s="45" t="s">
        <v>186</v>
      </c>
      <c r="B105" s="102" t="s">
        <v>489</v>
      </c>
      <c r="C105" s="68" t="s">
        <v>250</v>
      </c>
      <c r="D105" s="48">
        <v>43280</v>
      </c>
      <c r="E105" s="66" t="s">
        <v>131</v>
      </c>
      <c r="F105" s="66" t="s">
        <v>121</v>
      </c>
      <c r="G105" s="50">
        <v>11</v>
      </c>
      <c r="H105" s="50">
        <v>11</v>
      </c>
      <c r="I105" s="51">
        <v>224.64</v>
      </c>
      <c r="J105" s="50">
        <v>4</v>
      </c>
      <c r="K105" s="50">
        <v>4</v>
      </c>
      <c r="L105" s="50">
        <v>0</v>
      </c>
      <c r="M105" s="51">
        <v>224.64</v>
      </c>
      <c r="N105" s="51">
        <v>224.64</v>
      </c>
      <c r="O105" s="51">
        <v>0</v>
      </c>
      <c r="P105" s="52">
        <f t="shared" si="59"/>
        <v>12669696</v>
      </c>
      <c r="Q105" s="52">
        <f t="shared" si="60"/>
        <v>10135756.800000001</v>
      </c>
      <c r="R105" s="52">
        <f t="shared" si="61"/>
        <v>2533939.1999999993</v>
      </c>
      <c r="S105" s="53"/>
    </row>
    <row r="106" spans="1:20" s="55" customFormat="1" ht="26.1" customHeight="1" x14ac:dyDescent="0.25">
      <c r="A106" s="45" t="s">
        <v>187</v>
      </c>
      <c r="B106" s="102" t="s">
        <v>333</v>
      </c>
      <c r="C106" s="68" t="s">
        <v>251</v>
      </c>
      <c r="D106" s="48">
        <v>43280</v>
      </c>
      <c r="E106" s="66" t="s">
        <v>131</v>
      </c>
      <c r="F106" s="66" t="s">
        <v>121</v>
      </c>
      <c r="G106" s="50">
        <v>10</v>
      </c>
      <c r="H106" s="50">
        <v>10</v>
      </c>
      <c r="I106" s="51">
        <v>181.03</v>
      </c>
      <c r="J106" s="50">
        <v>7</v>
      </c>
      <c r="K106" s="50">
        <v>3</v>
      </c>
      <c r="L106" s="50">
        <v>4</v>
      </c>
      <c r="M106" s="51">
        <v>181.03</v>
      </c>
      <c r="N106" s="51">
        <v>83.83</v>
      </c>
      <c r="O106" s="51">
        <f>M106-N106</f>
        <v>97.2</v>
      </c>
      <c r="P106" s="52">
        <f t="shared" si="59"/>
        <v>10210092</v>
      </c>
      <c r="Q106" s="52">
        <f t="shared" si="60"/>
        <v>8168073.6000000006</v>
      </c>
      <c r="R106" s="52">
        <f t="shared" si="61"/>
        <v>2042018.3999999994</v>
      </c>
      <c r="S106" s="53"/>
    </row>
    <row r="107" spans="1:20" s="55" customFormat="1" ht="26.1" customHeight="1" x14ac:dyDescent="0.25">
      <c r="A107" s="45" t="s">
        <v>188</v>
      </c>
      <c r="B107" s="102" t="s">
        <v>323</v>
      </c>
      <c r="C107" s="68" t="s">
        <v>252</v>
      </c>
      <c r="D107" s="48">
        <v>43280</v>
      </c>
      <c r="E107" s="66" t="s">
        <v>131</v>
      </c>
      <c r="F107" s="66" t="s">
        <v>121</v>
      </c>
      <c r="G107" s="50">
        <v>12</v>
      </c>
      <c r="H107" s="50">
        <v>12</v>
      </c>
      <c r="I107" s="51">
        <v>103.69</v>
      </c>
      <c r="J107" s="50">
        <v>4</v>
      </c>
      <c r="K107" s="50">
        <v>2</v>
      </c>
      <c r="L107" s="50">
        <v>2</v>
      </c>
      <c r="M107" s="51">
        <v>103.69</v>
      </c>
      <c r="N107" s="51">
        <v>53.69</v>
      </c>
      <c r="O107" s="51">
        <f>M107-N107</f>
        <v>50</v>
      </c>
      <c r="P107" s="52">
        <f t="shared" si="59"/>
        <v>5848116</v>
      </c>
      <c r="Q107" s="52">
        <f t="shared" si="60"/>
        <v>4678492.8</v>
      </c>
      <c r="R107" s="52">
        <f t="shared" si="61"/>
        <v>1169623.2000000002</v>
      </c>
      <c r="S107" s="53"/>
    </row>
    <row r="108" spans="1:20" s="55" customFormat="1" ht="26.1" customHeight="1" x14ac:dyDescent="0.25">
      <c r="A108" s="45" t="s">
        <v>189</v>
      </c>
      <c r="B108" s="102" t="s">
        <v>42</v>
      </c>
      <c r="C108" s="68" t="s">
        <v>239</v>
      </c>
      <c r="D108" s="48">
        <v>43280</v>
      </c>
      <c r="E108" s="66" t="s">
        <v>131</v>
      </c>
      <c r="F108" s="66" t="s">
        <v>121</v>
      </c>
      <c r="G108" s="50">
        <v>17</v>
      </c>
      <c r="H108" s="50">
        <v>17</v>
      </c>
      <c r="I108" s="51">
        <v>150.79</v>
      </c>
      <c r="J108" s="50">
        <v>4</v>
      </c>
      <c r="K108" s="50">
        <v>1</v>
      </c>
      <c r="L108" s="50">
        <v>3</v>
      </c>
      <c r="M108" s="51">
        <v>150.79</v>
      </c>
      <c r="N108" s="51">
        <v>24.45</v>
      </c>
      <c r="O108" s="51">
        <f>M108-N108</f>
        <v>126.33999999999999</v>
      </c>
      <c r="P108" s="52">
        <f t="shared" si="59"/>
        <v>8504555.9999999981</v>
      </c>
      <c r="Q108" s="52">
        <f t="shared" si="60"/>
        <v>6803644.7999999989</v>
      </c>
      <c r="R108" s="52">
        <f t="shared" si="61"/>
        <v>1700911.1999999993</v>
      </c>
      <c r="S108" s="53"/>
    </row>
    <row r="109" spans="1:20" s="55" customFormat="1" ht="26.1" customHeight="1" x14ac:dyDescent="0.25">
      <c r="A109" s="45" t="s">
        <v>190</v>
      </c>
      <c r="B109" s="102" t="s">
        <v>418</v>
      </c>
      <c r="C109" s="68" t="s">
        <v>240</v>
      </c>
      <c r="D109" s="48">
        <v>43280</v>
      </c>
      <c r="E109" s="66" t="s">
        <v>131</v>
      </c>
      <c r="F109" s="66" t="s">
        <v>121</v>
      </c>
      <c r="G109" s="50">
        <v>12</v>
      </c>
      <c r="H109" s="50">
        <v>12</v>
      </c>
      <c r="I109" s="51">
        <v>68.38</v>
      </c>
      <c r="J109" s="50">
        <v>4</v>
      </c>
      <c r="K109" s="50">
        <v>2</v>
      </c>
      <c r="L109" s="50">
        <v>2</v>
      </c>
      <c r="M109" s="51">
        <v>68.38</v>
      </c>
      <c r="N109" s="51">
        <v>38.04</v>
      </c>
      <c r="O109" s="51">
        <f>M109-N109</f>
        <v>30.339999999999996</v>
      </c>
      <c r="P109" s="52">
        <f t="shared" si="59"/>
        <v>3856632</v>
      </c>
      <c r="Q109" s="52">
        <f t="shared" si="60"/>
        <v>3085305.6</v>
      </c>
      <c r="R109" s="52">
        <f t="shared" si="61"/>
        <v>771326.39999999991</v>
      </c>
      <c r="S109" s="53"/>
    </row>
    <row r="110" spans="1:20" s="55" customFormat="1" ht="26.1" customHeight="1" x14ac:dyDescent="0.25">
      <c r="A110" s="135" t="s">
        <v>410</v>
      </c>
      <c r="B110" s="136"/>
      <c r="C110" s="45" t="s">
        <v>19</v>
      </c>
      <c r="D110" s="45" t="s">
        <v>19</v>
      </c>
      <c r="E110" s="45" t="s">
        <v>19</v>
      </c>
      <c r="F110" s="45" t="s">
        <v>19</v>
      </c>
      <c r="G110" s="50">
        <f>SUM(G111:G113)</f>
        <v>87</v>
      </c>
      <c r="H110" s="50">
        <f t="shared" ref="H110:R110" si="62">SUM(H111:H113)</f>
        <v>87</v>
      </c>
      <c r="I110" s="51">
        <f t="shared" si="62"/>
        <v>1136.01</v>
      </c>
      <c r="J110" s="50">
        <f t="shared" si="62"/>
        <v>27</v>
      </c>
      <c r="K110" s="50">
        <f t="shared" si="62"/>
        <v>22</v>
      </c>
      <c r="L110" s="50">
        <f t="shared" si="62"/>
        <v>5</v>
      </c>
      <c r="M110" s="51">
        <f t="shared" si="62"/>
        <v>1136.01</v>
      </c>
      <c r="N110" s="51">
        <f t="shared" si="62"/>
        <v>927.6400000000001</v>
      </c>
      <c r="O110" s="51">
        <f t="shared" si="62"/>
        <v>208.37</v>
      </c>
      <c r="P110" s="52">
        <f t="shared" si="62"/>
        <v>64070964</v>
      </c>
      <c r="Q110" s="84">
        <f t="shared" si="62"/>
        <v>32035482</v>
      </c>
      <c r="R110" s="84">
        <f t="shared" si="62"/>
        <v>32035482</v>
      </c>
      <c r="S110" s="53"/>
    </row>
    <row r="111" spans="1:20" s="55" customFormat="1" ht="26.1" customHeight="1" x14ac:dyDescent="0.25">
      <c r="A111" s="45" t="s">
        <v>191</v>
      </c>
      <c r="B111" s="46" t="s">
        <v>73</v>
      </c>
      <c r="C111" s="45">
        <v>188</v>
      </c>
      <c r="D111" s="48">
        <v>43145</v>
      </c>
      <c r="E111" s="66" t="s">
        <v>131</v>
      </c>
      <c r="F111" s="66" t="s">
        <v>121</v>
      </c>
      <c r="G111" s="50">
        <v>27</v>
      </c>
      <c r="H111" s="50">
        <v>27</v>
      </c>
      <c r="I111" s="51">
        <v>286.11</v>
      </c>
      <c r="J111" s="50">
        <v>8</v>
      </c>
      <c r="K111" s="50">
        <v>3</v>
      </c>
      <c r="L111" s="50">
        <v>5</v>
      </c>
      <c r="M111" s="51">
        <v>286.11</v>
      </c>
      <c r="N111" s="51">
        <v>77.739999999999995</v>
      </c>
      <c r="O111" s="51">
        <v>208.37</v>
      </c>
      <c r="P111" s="52">
        <f t="shared" ref="P111" si="63">M111*1.2*47000</f>
        <v>16136604</v>
      </c>
      <c r="Q111" s="84">
        <f t="shared" ref="Q111" si="64">P111*0.5</f>
        <v>8068302</v>
      </c>
      <c r="R111" s="84">
        <f t="shared" ref="R111" si="65">P111-Q111</f>
        <v>8068302</v>
      </c>
      <c r="S111" s="59"/>
      <c r="T111" s="80"/>
    </row>
    <row r="112" spans="1:20" s="55" customFormat="1" ht="26.1" customHeight="1" x14ac:dyDescent="0.25">
      <c r="A112" s="45" t="s">
        <v>192</v>
      </c>
      <c r="B112" s="46" t="s">
        <v>76</v>
      </c>
      <c r="C112" s="68" t="s">
        <v>274</v>
      </c>
      <c r="D112" s="48">
        <v>43098</v>
      </c>
      <c r="E112" s="66" t="s">
        <v>131</v>
      </c>
      <c r="F112" s="66" t="s">
        <v>121</v>
      </c>
      <c r="G112" s="50">
        <v>48</v>
      </c>
      <c r="H112" s="50">
        <v>48</v>
      </c>
      <c r="I112" s="51">
        <v>720.85</v>
      </c>
      <c r="J112" s="50">
        <v>16</v>
      </c>
      <c r="K112" s="50">
        <v>16</v>
      </c>
      <c r="L112" s="50">
        <v>0</v>
      </c>
      <c r="M112" s="51">
        <v>720.85</v>
      </c>
      <c r="N112" s="51">
        <v>720.85</v>
      </c>
      <c r="O112" s="51">
        <v>0</v>
      </c>
      <c r="P112" s="52">
        <f>M112*1.2*47000</f>
        <v>40655940</v>
      </c>
      <c r="Q112" s="84">
        <f>P112*0.5</f>
        <v>20327970</v>
      </c>
      <c r="R112" s="84">
        <f>P112-Q112</f>
        <v>20327970</v>
      </c>
      <c r="S112" s="59"/>
      <c r="T112" s="80"/>
    </row>
    <row r="113" spans="1:19" s="55" customFormat="1" ht="26.1" customHeight="1" x14ac:dyDescent="0.25">
      <c r="A113" s="45" t="s">
        <v>193</v>
      </c>
      <c r="B113" s="46" t="s">
        <v>35</v>
      </c>
      <c r="C113" s="68" t="s">
        <v>236</v>
      </c>
      <c r="D113" s="48">
        <v>43363</v>
      </c>
      <c r="E113" s="66" t="s">
        <v>131</v>
      </c>
      <c r="F113" s="66" t="s">
        <v>121</v>
      </c>
      <c r="G113" s="50">
        <v>12</v>
      </c>
      <c r="H113" s="50">
        <v>12</v>
      </c>
      <c r="I113" s="51">
        <v>129.05000000000001</v>
      </c>
      <c r="J113" s="50">
        <v>3</v>
      </c>
      <c r="K113" s="50">
        <v>3</v>
      </c>
      <c r="L113" s="50">
        <v>0</v>
      </c>
      <c r="M113" s="57">
        <v>129.05000000000001</v>
      </c>
      <c r="N113" s="51">
        <v>129.05000000000001</v>
      </c>
      <c r="O113" s="51">
        <v>0</v>
      </c>
      <c r="P113" s="52">
        <f t="shared" ref="P113" si="66">M113*1.2*47000</f>
        <v>7278420.0000000009</v>
      </c>
      <c r="Q113" s="52">
        <f>P113*0.5</f>
        <v>3639210.0000000005</v>
      </c>
      <c r="R113" s="52">
        <f t="shared" ref="R113" si="67">P113-Q113</f>
        <v>3639210.0000000005</v>
      </c>
      <c r="S113" s="53"/>
    </row>
    <row r="114" spans="1:19" s="55" customFormat="1" ht="20.100000000000001" customHeight="1" x14ac:dyDescent="0.25">
      <c r="A114" s="138" t="s">
        <v>421</v>
      </c>
      <c r="B114" s="139"/>
      <c r="C114" s="45" t="s">
        <v>30</v>
      </c>
      <c r="D114" s="45" t="s">
        <v>30</v>
      </c>
      <c r="E114" s="45" t="s">
        <v>30</v>
      </c>
      <c r="F114" s="45" t="s">
        <v>30</v>
      </c>
      <c r="G114" s="56">
        <f>SUM(G116,G117,G118,G119,G120,G121,G123,G124,G126,G127,G128,G130,G132,G134,G135,G136,G137,G139,G140,G141,G142,G144,G145,G147,G148)</f>
        <v>444</v>
      </c>
      <c r="H114" s="56">
        <f t="shared" ref="H114:R114" si="68">SUM(H116,H117,H118,H119,H120,H121,H123,H124,H126,H127,H128,H130,H132,H134,H135,H136,H137,H139,H140,H141,H142,H144,H145,H147,H148)</f>
        <v>444</v>
      </c>
      <c r="I114" s="57">
        <f t="shared" si="68"/>
        <v>8137.68</v>
      </c>
      <c r="J114" s="56">
        <f t="shared" si="68"/>
        <v>243</v>
      </c>
      <c r="K114" s="56">
        <f t="shared" si="68"/>
        <v>157</v>
      </c>
      <c r="L114" s="56">
        <f t="shared" si="68"/>
        <v>86</v>
      </c>
      <c r="M114" s="57">
        <f t="shared" si="68"/>
        <v>7970.7800000000007</v>
      </c>
      <c r="N114" s="57">
        <f t="shared" si="68"/>
        <v>5350.66</v>
      </c>
      <c r="O114" s="57">
        <f t="shared" si="68"/>
        <v>2620.119999999999</v>
      </c>
      <c r="P114" s="52">
        <f t="shared" si="68"/>
        <v>403306968</v>
      </c>
      <c r="Q114" s="52">
        <f t="shared" si="68"/>
        <v>355668446.39999992</v>
      </c>
      <c r="R114" s="52">
        <f t="shared" si="68"/>
        <v>47638521.599999994</v>
      </c>
      <c r="S114" s="53"/>
    </row>
    <row r="115" spans="1:19" s="55" customFormat="1" ht="26.1" customHeight="1" x14ac:dyDescent="0.25">
      <c r="A115" s="135" t="s">
        <v>45</v>
      </c>
      <c r="B115" s="136"/>
      <c r="C115" s="45" t="s">
        <v>19</v>
      </c>
      <c r="D115" s="45" t="s">
        <v>19</v>
      </c>
      <c r="E115" s="45" t="s">
        <v>19</v>
      </c>
      <c r="F115" s="45" t="s">
        <v>19</v>
      </c>
      <c r="G115" s="56">
        <f>SUM(G116:G121)</f>
        <v>79</v>
      </c>
      <c r="H115" s="56">
        <f t="shared" ref="H115:R115" si="69">SUM(H116:H121)</f>
        <v>79</v>
      </c>
      <c r="I115" s="57">
        <f t="shared" si="69"/>
        <v>1513.6200000000001</v>
      </c>
      <c r="J115" s="56">
        <f t="shared" si="69"/>
        <v>47</v>
      </c>
      <c r="K115" s="56">
        <f t="shared" si="69"/>
        <v>29</v>
      </c>
      <c r="L115" s="56">
        <f t="shared" si="69"/>
        <v>18</v>
      </c>
      <c r="M115" s="57">
        <f t="shared" si="69"/>
        <v>1513.6200000000001</v>
      </c>
      <c r="N115" s="57">
        <f t="shared" si="69"/>
        <v>980.02999999999986</v>
      </c>
      <c r="O115" s="57">
        <f t="shared" si="69"/>
        <v>533.59</v>
      </c>
      <c r="P115" s="52">
        <f t="shared" si="69"/>
        <v>72653760</v>
      </c>
      <c r="Q115" s="52">
        <f t="shared" si="69"/>
        <v>69021072</v>
      </c>
      <c r="R115" s="52">
        <f t="shared" si="69"/>
        <v>3632688</v>
      </c>
      <c r="S115" s="53"/>
    </row>
    <row r="116" spans="1:19" s="55" customFormat="1" ht="26.1" customHeight="1" x14ac:dyDescent="0.25">
      <c r="A116" s="45" t="s">
        <v>194</v>
      </c>
      <c r="B116" s="67" t="s">
        <v>120</v>
      </c>
      <c r="C116" s="45" t="s">
        <v>255</v>
      </c>
      <c r="D116" s="48">
        <v>43278</v>
      </c>
      <c r="E116" s="66" t="s">
        <v>121</v>
      </c>
      <c r="F116" s="66" t="s">
        <v>122</v>
      </c>
      <c r="G116" s="56">
        <v>18</v>
      </c>
      <c r="H116" s="56">
        <v>18</v>
      </c>
      <c r="I116" s="57">
        <v>291.27999999999997</v>
      </c>
      <c r="J116" s="56">
        <v>9</v>
      </c>
      <c r="K116" s="56">
        <v>6</v>
      </c>
      <c r="L116" s="56">
        <v>3</v>
      </c>
      <c r="M116" s="57">
        <v>291.27999999999997</v>
      </c>
      <c r="N116" s="57">
        <v>208.38</v>
      </c>
      <c r="O116" s="57">
        <v>82.9</v>
      </c>
      <c r="P116" s="52">
        <f t="shared" ref="P116:P117" si="70">M116*1.2*40000</f>
        <v>13981439.999999998</v>
      </c>
      <c r="Q116" s="52">
        <f t="shared" ref="Q116:Q128" si="71">P116*0.95</f>
        <v>13282367.999999998</v>
      </c>
      <c r="R116" s="52">
        <f t="shared" ref="R116:R117" si="72">P116-Q116</f>
        <v>699072</v>
      </c>
      <c r="S116" s="53"/>
    </row>
    <row r="117" spans="1:19" s="55" customFormat="1" ht="26.1" customHeight="1" x14ac:dyDescent="0.25">
      <c r="A117" s="45" t="s">
        <v>195</v>
      </c>
      <c r="B117" s="67" t="s">
        <v>123</v>
      </c>
      <c r="C117" s="45" t="s">
        <v>256</v>
      </c>
      <c r="D117" s="48">
        <v>43278</v>
      </c>
      <c r="E117" s="66" t="s">
        <v>121</v>
      </c>
      <c r="F117" s="66" t="s">
        <v>122</v>
      </c>
      <c r="G117" s="56">
        <v>18</v>
      </c>
      <c r="H117" s="56">
        <v>18</v>
      </c>
      <c r="I117" s="57">
        <v>444.42</v>
      </c>
      <c r="J117" s="56">
        <v>13</v>
      </c>
      <c r="K117" s="56">
        <v>8</v>
      </c>
      <c r="L117" s="56">
        <v>5</v>
      </c>
      <c r="M117" s="57">
        <v>444.42</v>
      </c>
      <c r="N117" s="57">
        <v>312.67</v>
      </c>
      <c r="O117" s="57">
        <v>131.75</v>
      </c>
      <c r="P117" s="52">
        <f t="shared" si="70"/>
        <v>21332160</v>
      </c>
      <c r="Q117" s="52">
        <f t="shared" si="71"/>
        <v>20265552</v>
      </c>
      <c r="R117" s="52">
        <f t="shared" si="72"/>
        <v>1066608</v>
      </c>
      <c r="S117" s="53"/>
    </row>
    <row r="118" spans="1:19" s="55" customFormat="1" ht="26.1" customHeight="1" x14ac:dyDescent="0.25">
      <c r="A118" s="45" t="s">
        <v>196</v>
      </c>
      <c r="B118" s="67" t="s">
        <v>124</v>
      </c>
      <c r="C118" s="45" t="s">
        <v>257</v>
      </c>
      <c r="D118" s="48">
        <v>43278</v>
      </c>
      <c r="E118" s="66" t="s">
        <v>121</v>
      </c>
      <c r="F118" s="66" t="s">
        <v>122</v>
      </c>
      <c r="G118" s="56">
        <v>11</v>
      </c>
      <c r="H118" s="56">
        <v>11</v>
      </c>
      <c r="I118" s="57">
        <v>166.29</v>
      </c>
      <c r="J118" s="56">
        <v>6</v>
      </c>
      <c r="K118" s="56">
        <v>4</v>
      </c>
      <c r="L118" s="56">
        <v>2</v>
      </c>
      <c r="M118" s="57">
        <v>166.29</v>
      </c>
      <c r="N118" s="57">
        <v>115.89</v>
      </c>
      <c r="O118" s="57">
        <v>50.4</v>
      </c>
      <c r="P118" s="52">
        <f t="shared" ref="P118:P121" si="73">M118*1.2*40000</f>
        <v>7981919.9999999991</v>
      </c>
      <c r="Q118" s="52">
        <f t="shared" si="71"/>
        <v>7582823.9999999991</v>
      </c>
      <c r="R118" s="52">
        <f t="shared" ref="R118:R121" si="74">P118-Q118</f>
        <v>399096</v>
      </c>
      <c r="S118" s="53"/>
    </row>
    <row r="119" spans="1:19" s="55" customFormat="1" ht="26.1" customHeight="1" x14ac:dyDescent="0.25">
      <c r="A119" s="45" t="s">
        <v>452</v>
      </c>
      <c r="B119" s="67" t="s">
        <v>125</v>
      </c>
      <c r="C119" s="45" t="s">
        <v>258</v>
      </c>
      <c r="D119" s="48">
        <v>43280</v>
      </c>
      <c r="E119" s="66" t="s">
        <v>121</v>
      </c>
      <c r="F119" s="66" t="s">
        <v>122</v>
      </c>
      <c r="G119" s="56">
        <v>11</v>
      </c>
      <c r="H119" s="56">
        <v>11</v>
      </c>
      <c r="I119" s="57">
        <v>213.65</v>
      </c>
      <c r="J119" s="56">
        <v>8</v>
      </c>
      <c r="K119" s="56">
        <v>7</v>
      </c>
      <c r="L119" s="56">
        <v>1</v>
      </c>
      <c r="M119" s="57">
        <v>213.65</v>
      </c>
      <c r="N119" s="57">
        <v>183.5</v>
      </c>
      <c r="O119" s="57">
        <v>30.15</v>
      </c>
      <c r="P119" s="52">
        <f t="shared" si="73"/>
        <v>10255200</v>
      </c>
      <c r="Q119" s="52">
        <f t="shared" si="71"/>
        <v>9742440</v>
      </c>
      <c r="R119" s="52">
        <f t="shared" si="74"/>
        <v>512760</v>
      </c>
      <c r="S119" s="53"/>
    </row>
    <row r="120" spans="1:19" s="55" customFormat="1" ht="26.1" customHeight="1" x14ac:dyDescent="0.25">
      <c r="A120" s="45" t="s">
        <v>197</v>
      </c>
      <c r="B120" s="67" t="s">
        <v>126</v>
      </c>
      <c r="C120" s="45" t="s">
        <v>259</v>
      </c>
      <c r="D120" s="48">
        <v>43280</v>
      </c>
      <c r="E120" s="66" t="s">
        <v>121</v>
      </c>
      <c r="F120" s="66" t="s">
        <v>122</v>
      </c>
      <c r="G120" s="56">
        <v>9</v>
      </c>
      <c r="H120" s="56">
        <v>9</v>
      </c>
      <c r="I120" s="57">
        <v>170</v>
      </c>
      <c r="J120" s="56">
        <v>4</v>
      </c>
      <c r="K120" s="56">
        <v>3</v>
      </c>
      <c r="L120" s="56">
        <v>1</v>
      </c>
      <c r="M120" s="57">
        <v>170</v>
      </c>
      <c r="N120" s="57">
        <v>138.19999999999999</v>
      </c>
      <c r="O120" s="57">
        <v>31.8</v>
      </c>
      <c r="P120" s="52">
        <f t="shared" si="73"/>
        <v>8160000</v>
      </c>
      <c r="Q120" s="52">
        <f t="shared" si="71"/>
        <v>7752000</v>
      </c>
      <c r="R120" s="52">
        <f t="shared" si="74"/>
        <v>408000</v>
      </c>
      <c r="S120" s="53"/>
    </row>
    <row r="121" spans="1:19" s="55" customFormat="1" ht="26.1" customHeight="1" x14ac:dyDescent="0.25">
      <c r="A121" s="45" t="s">
        <v>198</v>
      </c>
      <c r="B121" s="67" t="s">
        <v>127</v>
      </c>
      <c r="C121" s="45" t="s">
        <v>260</v>
      </c>
      <c r="D121" s="48">
        <v>43280</v>
      </c>
      <c r="E121" s="66" t="s">
        <v>121</v>
      </c>
      <c r="F121" s="66" t="s">
        <v>122</v>
      </c>
      <c r="G121" s="56">
        <v>12</v>
      </c>
      <c r="H121" s="56">
        <v>12</v>
      </c>
      <c r="I121" s="57">
        <v>227.98</v>
      </c>
      <c r="J121" s="56">
        <v>7</v>
      </c>
      <c r="K121" s="56">
        <v>1</v>
      </c>
      <c r="L121" s="56">
        <v>6</v>
      </c>
      <c r="M121" s="57">
        <v>227.98</v>
      </c>
      <c r="N121" s="57">
        <v>21.39</v>
      </c>
      <c r="O121" s="57">
        <v>206.59</v>
      </c>
      <c r="P121" s="52">
        <f t="shared" si="73"/>
        <v>10943039.999999998</v>
      </c>
      <c r="Q121" s="52">
        <f t="shared" si="71"/>
        <v>10395887.999999998</v>
      </c>
      <c r="R121" s="52">
        <f t="shared" si="74"/>
        <v>547152</v>
      </c>
      <c r="S121" s="53"/>
    </row>
    <row r="122" spans="1:19" s="55" customFormat="1" ht="26.1" customHeight="1" x14ac:dyDescent="0.25">
      <c r="A122" s="135" t="s">
        <v>305</v>
      </c>
      <c r="B122" s="136"/>
      <c r="C122" s="45" t="s">
        <v>30</v>
      </c>
      <c r="D122" s="45" t="s">
        <v>30</v>
      </c>
      <c r="E122" s="45" t="s">
        <v>30</v>
      </c>
      <c r="F122" s="45" t="s">
        <v>30</v>
      </c>
      <c r="G122" s="56">
        <f>SUM(G123:G124)</f>
        <v>13</v>
      </c>
      <c r="H122" s="56">
        <f t="shared" ref="H122:R122" si="75">SUM(H123:H124)</f>
        <v>13</v>
      </c>
      <c r="I122" s="57">
        <f t="shared" si="75"/>
        <v>417.20000000000005</v>
      </c>
      <c r="J122" s="56">
        <f t="shared" si="75"/>
        <v>9</v>
      </c>
      <c r="K122" s="56">
        <f t="shared" si="75"/>
        <v>0</v>
      </c>
      <c r="L122" s="56">
        <f t="shared" si="75"/>
        <v>9</v>
      </c>
      <c r="M122" s="57">
        <f t="shared" si="75"/>
        <v>250.29999999999998</v>
      </c>
      <c r="N122" s="57">
        <f t="shared" si="75"/>
        <v>0</v>
      </c>
      <c r="O122" s="57">
        <f t="shared" si="75"/>
        <v>250.29999999999998</v>
      </c>
      <c r="P122" s="86">
        <f t="shared" si="75"/>
        <v>12014399.999999998</v>
      </c>
      <c r="Q122" s="52">
        <f t="shared" si="75"/>
        <v>11413679.999999998</v>
      </c>
      <c r="R122" s="52">
        <f t="shared" si="75"/>
        <v>600720</v>
      </c>
      <c r="S122" s="82"/>
    </row>
    <row r="123" spans="1:19" s="55" customFormat="1" ht="26.1" customHeight="1" x14ac:dyDescent="0.25">
      <c r="A123" s="45" t="s">
        <v>199</v>
      </c>
      <c r="B123" s="83" t="s">
        <v>306</v>
      </c>
      <c r="C123" s="45">
        <v>492</v>
      </c>
      <c r="D123" s="48">
        <v>43619</v>
      </c>
      <c r="E123" s="66" t="s">
        <v>121</v>
      </c>
      <c r="F123" s="66" t="s">
        <v>122</v>
      </c>
      <c r="G123" s="56">
        <v>8</v>
      </c>
      <c r="H123" s="56">
        <v>8</v>
      </c>
      <c r="I123" s="57">
        <v>338.1</v>
      </c>
      <c r="J123" s="56">
        <v>5</v>
      </c>
      <c r="K123" s="56">
        <v>0</v>
      </c>
      <c r="L123" s="56">
        <v>5</v>
      </c>
      <c r="M123" s="57">
        <v>171.2</v>
      </c>
      <c r="N123" s="57">
        <v>0</v>
      </c>
      <c r="O123" s="57">
        <v>171.2</v>
      </c>
      <c r="P123" s="52">
        <f t="shared" ref="P123" si="76">M123*1.2*40000</f>
        <v>8217599.9999999991</v>
      </c>
      <c r="Q123" s="52">
        <f>P123*0.95</f>
        <v>7806719.9999999991</v>
      </c>
      <c r="R123" s="52">
        <f t="shared" ref="R123" si="77">P123-Q123</f>
        <v>410880</v>
      </c>
      <c r="S123" s="82"/>
    </row>
    <row r="124" spans="1:19" s="55" customFormat="1" ht="26.1" customHeight="1" x14ac:dyDescent="0.25">
      <c r="A124" s="45" t="s">
        <v>200</v>
      </c>
      <c r="B124" s="83" t="s">
        <v>307</v>
      </c>
      <c r="C124" s="45">
        <v>492</v>
      </c>
      <c r="D124" s="48">
        <v>43619</v>
      </c>
      <c r="E124" s="66" t="s">
        <v>121</v>
      </c>
      <c r="F124" s="66" t="s">
        <v>122</v>
      </c>
      <c r="G124" s="56">
        <v>5</v>
      </c>
      <c r="H124" s="56">
        <v>5</v>
      </c>
      <c r="I124" s="57">
        <v>79.099999999999994</v>
      </c>
      <c r="J124" s="56">
        <v>4</v>
      </c>
      <c r="K124" s="56">
        <v>0</v>
      </c>
      <c r="L124" s="56">
        <v>4</v>
      </c>
      <c r="M124" s="57">
        <v>79.099999999999994</v>
      </c>
      <c r="N124" s="57">
        <v>0</v>
      </c>
      <c r="O124" s="57">
        <v>79.099999999999994</v>
      </c>
      <c r="P124" s="52">
        <f t="shared" ref="P124" si="78">M124*1.2*40000</f>
        <v>3796799.9999999995</v>
      </c>
      <c r="Q124" s="52">
        <f>P124*0.95</f>
        <v>3606959.9999999995</v>
      </c>
      <c r="R124" s="52">
        <f t="shared" ref="R124" si="79">P124-Q124</f>
        <v>189840</v>
      </c>
      <c r="S124" s="82"/>
    </row>
    <row r="125" spans="1:19" s="55" customFormat="1" ht="26.1" customHeight="1" x14ac:dyDescent="0.25">
      <c r="A125" s="135" t="s">
        <v>71</v>
      </c>
      <c r="B125" s="136"/>
      <c r="C125" s="45" t="s">
        <v>19</v>
      </c>
      <c r="D125" s="45" t="s">
        <v>19</v>
      </c>
      <c r="E125" s="45" t="s">
        <v>19</v>
      </c>
      <c r="F125" s="45" t="s">
        <v>19</v>
      </c>
      <c r="G125" s="56">
        <f t="shared" ref="G125:R125" si="80">SUM(G126:G128)</f>
        <v>49</v>
      </c>
      <c r="H125" s="56">
        <f t="shared" si="80"/>
        <v>49</v>
      </c>
      <c r="I125" s="57">
        <f t="shared" si="80"/>
        <v>915.55</v>
      </c>
      <c r="J125" s="56">
        <f t="shared" si="80"/>
        <v>33</v>
      </c>
      <c r="K125" s="56">
        <f t="shared" si="80"/>
        <v>24</v>
      </c>
      <c r="L125" s="56">
        <f t="shared" si="80"/>
        <v>9</v>
      </c>
      <c r="M125" s="57">
        <f t="shared" si="80"/>
        <v>915.55</v>
      </c>
      <c r="N125" s="57">
        <f t="shared" si="80"/>
        <v>666.31999999999994</v>
      </c>
      <c r="O125" s="57">
        <f t="shared" si="80"/>
        <v>249.23</v>
      </c>
      <c r="P125" s="52">
        <f t="shared" si="80"/>
        <v>43946400</v>
      </c>
      <c r="Q125" s="52">
        <f t="shared" si="80"/>
        <v>41749080</v>
      </c>
      <c r="R125" s="52">
        <f t="shared" si="80"/>
        <v>2197320</v>
      </c>
      <c r="S125" s="53"/>
    </row>
    <row r="126" spans="1:19" s="55" customFormat="1" ht="26.1" customHeight="1" x14ac:dyDescent="0.25">
      <c r="A126" s="45" t="s">
        <v>201</v>
      </c>
      <c r="B126" s="67" t="s">
        <v>144</v>
      </c>
      <c r="C126" s="45">
        <v>697</v>
      </c>
      <c r="D126" s="48">
        <v>43404</v>
      </c>
      <c r="E126" s="66" t="s">
        <v>121</v>
      </c>
      <c r="F126" s="66" t="s">
        <v>122</v>
      </c>
      <c r="G126" s="56">
        <v>12</v>
      </c>
      <c r="H126" s="56">
        <v>12</v>
      </c>
      <c r="I126" s="57">
        <v>163.44</v>
      </c>
      <c r="J126" s="56">
        <v>6</v>
      </c>
      <c r="K126" s="56">
        <v>4</v>
      </c>
      <c r="L126" s="56">
        <v>2</v>
      </c>
      <c r="M126" s="57">
        <v>163.44</v>
      </c>
      <c r="N126" s="57">
        <v>123.54</v>
      </c>
      <c r="O126" s="57">
        <v>39.9</v>
      </c>
      <c r="P126" s="52">
        <f t="shared" ref="P126" si="81">M126*1.2*40000</f>
        <v>7845119.9999999991</v>
      </c>
      <c r="Q126" s="52">
        <f t="shared" si="71"/>
        <v>7452863.9999999991</v>
      </c>
      <c r="R126" s="52">
        <f t="shared" ref="R126" si="82">P126-Q126</f>
        <v>392256</v>
      </c>
      <c r="S126" s="53"/>
    </row>
    <row r="127" spans="1:19" s="55" customFormat="1" ht="26.1" customHeight="1" x14ac:dyDescent="0.25">
      <c r="A127" s="45" t="s">
        <v>202</v>
      </c>
      <c r="B127" s="67" t="s">
        <v>82</v>
      </c>
      <c r="C127" s="45">
        <v>350</v>
      </c>
      <c r="D127" s="48">
        <v>43264</v>
      </c>
      <c r="E127" s="66" t="s">
        <v>121</v>
      </c>
      <c r="F127" s="66" t="s">
        <v>122</v>
      </c>
      <c r="G127" s="56">
        <v>33</v>
      </c>
      <c r="H127" s="56">
        <v>33</v>
      </c>
      <c r="I127" s="57">
        <v>667.58</v>
      </c>
      <c r="J127" s="56">
        <v>23</v>
      </c>
      <c r="K127" s="56">
        <v>20</v>
      </c>
      <c r="L127" s="56">
        <v>3</v>
      </c>
      <c r="M127" s="57">
        <v>667.58</v>
      </c>
      <c r="N127" s="57">
        <v>542.78</v>
      </c>
      <c r="O127" s="57">
        <v>124.8</v>
      </c>
      <c r="P127" s="52">
        <f t="shared" ref="P127:P128" si="83">M127*1.2*40000</f>
        <v>32043840</v>
      </c>
      <c r="Q127" s="52">
        <f t="shared" si="71"/>
        <v>30441648</v>
      </c>
      <c r="R127" s="52">
        <f t="shared" ref="R127:R128" si="84">P127-Q127</f>
        <v>1602192</v>
      </c>
      <c r="S127" s="53"/>
    </row>
    <row r="128" spans="1:19" s="55" customFormat="1" ht="26.1" customHeight="1" x14ac:dyDescent="0.25">
      <c r="A128" s="45" t="s">
        <v>203</v>
      </c>
      <c r="B128" s="67" t="s">
        <v>143</v>
      </c>
      <c r="C128" s="45">
        <v>729</v>
      </c>
      <c r="D128" s="48">
        <v>43423</v>
      </c>
      <c r="E128" s="66" t="s">
        <v>121</v>
      </c>
      <c r="F128" s="66" t="s">
        <v>122</v>
      </c>
      <c r="G128" s="56">
        <v>4</v>
      </c>
      <c r="H128" s="56">
        <v>4</v>
      </c>
      <c r="I128" s="57">
        <v>84.53</v>
      </c>
      <c r="J128" s="56">
        <v>4</v>
      </c>
      <c r="K128" s="56">
        <v>0</v>
      </c>
      <c r="L128" s="56">
        <v>4</v>
      </c>
      <c r="M128" s="57">
        <v>84.53</v>
      </c>
      <c r="N128" s="57">
        <v>0</v>
      </c>
      <c r="O128" s="57">
        <v>84.53</v>
      </c>
      <c r="P128" s="52">
        <f t="shared" si="83"/>
        <v>4057439.9999999995</v>
      </c>
      <c r="Q128" s="52">
        <f t="shared" si="71"/>
        <v>3854567.9999999995</v>
      </c>
      <c r="R128" s="52">
        <f t="shared" si="84"/>
        <v>202872</v>
      </c>
      <c r="S128" s="53"/>
    </row>
    <row r="129" spans="1:19" s="55" customFormat="1" ht="26.1" customHeight="1" x14ac:dyDescent="0.25">
      <c r="A129" s="135" t="s">
        <v>139</v>
      </c>
      <c r="B129" s="136"/>
      <c r="C129" s="45" t="s">
        <v>19</v>
      </c>
      <c r="D129" s="45" t="s">
        <v>19</v>
      </c>
      <c r="E129" s="45" t="s">
        <v>19</v>
      </c>
      <c r="F129" s="45" t="s">
        <v>19</v>
      </c>
      <c r="G129" s="50">
        <f>SUM(G130)</f>
        <v>19</v>
      </c>
      <c r="H129" s="50">
        <f t="shared" ref="H129:P129" si="85">SUM(H130)</f>
        <v>19</v>
      </c>
      <c r="I129" s="51">
        <f t="shared" si="85"/>
        <v>350.62</v>
      </c>
      <c r="J129" s="50">
        <f t="shared" si="85"/>
        <v>8</v>
      </c>
      <c r="K129" s="50">
        <f t="shared" si="85"/>
        <v>7</v>
      </c>
      <c r="L129" s="50">
        <f t="shared" si="85"/>
        <v>1</v>
      </c>
      <c r="M129" s="51">
        <f t="shared" si="85"/>
        <v>350.62</v>
      </c>
      <c r="N129" s="51">
        <f t="shared" si="85"/>
        <v>311.02</v>
      </c>
      <c r="O129" s="51">
        <f t="shared" si="85"/>
        <v>39.6</v>
      </c>
      <c r="P129" s="84">
        <f t="shared" si="85"/>
        <v>16829760</v>
      </c>
      <c r="Q129" s="84">
        <f>Q130</f>
        <v>15988272</v>
      </c>
      <c r="R129" s="84">
        <f>R130</f>
        <v>841488</v>
      </c>
      <c r="S129" s="53"/>
    </row>
    <row r="130" spans="1:19" s="55" customFormat="1" ht="26.1" customHeight="1" x14ac:dyDescent="0.25">
      <c r="A130" s="87" t="s">
        <v>204</v>
      </c>
      <c r="B130" s="83" t="s">
        <v>140</v>
      </c>
      <c r="C130" s="45">
        <v>350</v>
      </c>
      <c r="D130" s="48">
        <v>43335</v>
      </c>
      <c r="E130" s="66" t="s">
        <v>121</v>
      </c>
      <c r="F130" s="66" t="s">
        <v>122</v>
      </c>
      <c r="G130" s="56">
        <v>19</v>
      </c>
      <c r="H130" s="56">
        <v>19</v>
      </c>
      <c r="I130" s="57">
        <v>350.62</v>
      </c>
      <c r="J130" s="50">
        <v>8</v>
      </c>
      <c r="K130" s="50">
        <v>7</v>
      </c>
      <c r="L130" s="50">
        <v>1</v>
      </c>
      <c r="M130" s="57">
        <v>350.62</v>
      </c>
      <c r="N130" s="57">
        <v>311.02</v>
      </c>
      <c r="O130" s="57">
        <v>39.6</v>
      </c>
      <c r="P130" s="84">
        <f t="shared" ref="P130" si="86">M130*1.2*40000</f>
        <v>16829760</v>
      </c>
      <c r="Q130" s="84">
        <f>P130*0.95</f>
        <v>15988272</v>
      </c>
      <c r="R130" s="84">
        <f t="shared" ref="R130" si="87">P130-Q130</f>
        <v>841488</v>
      </c>
      <c r="S130" s="53"/>
    </row>
    <row r="131" spans="1:19" s="55" customFormat="1" ht="26.1" customHeight="1" x14ac:dyDescent="0.25">
      <c r="A131" s="135" t="s">
        <v>141</v>
      </c>
      <c r="B131" s="136"/>
      <c r="C131" s="45" t="s">
        <v>19</v>
      </c>
      <c r="D131" s="45" t="s">
        <v>19</v>
      </c>
      <c r="E131" s="45" t="s">
        <v>19</v>
      </c>
      <c r="F131" s="45" t="s">
        <v>19</v>
      </c>
      <c r="G131" s="50">
        <f t="shared" ref="G131:R131" si="88">SUM(G132:G132)</f>
        <v>44</v>
      </c>
      <c r="H131" s="50">
        <f t="shared" si="88"/>
        <v>44</v>
      </c>
      <c r="I131" s="51">
        <f t="shared" si="88"/>
        <v>759.85</v>
      </c>
      <c r="J131" s="50">
        <f t="shared" si="88"/>
        <v>22</v>
      </c>
      <c r="K131" s="50">
        <f t="shared" si="88"/>
        <v>0</v>
      </c>
      <c r="L131" s="50">
        <f t="shared" si="88"/>
        <v>22</v>
      </c>
      <c r="M131" s="51">
        <f t="shared" si="88"/>
        <v>759.85</v>
      </c>
      <c r="N131" s="51">
        <f t="shared" si="88"/>
        <v>0</v>
      </c>
      <c r="O131" s="51">
        <f t="shared" si="88"/>
        <v>759.85</v>
      </c>
      <c r="P131" s="84">
        <f t="shared" si="88"/>
        <v>36472800</v>
      </c>
      <c r="Q131" s="84">
        <f t="shared" si="88"/>
        <v>34649160</v>
      </c>
      <c r="R131" s="84">
        <f t="shared" si="88"/>
        <v>1823640</v>
      </c>
      <c r="S131" s="53"/>
    </row>
    <row r="132" spans="1:19" s="55" customFormat="1" ht="26.1" customHeight="1" x14ac:dyDescent="0.25">
      <c r="A132" s="45" t="s">
        <v>205</v>
      </c>
      <c r="B132" s="102" t="s">
        <v>142</v>
      </c>
      <c r="C132" s="68" t="s">
        <v>271</v>
      </c>
      <c r="D132" s="48">
        <v>43283</v>
      </c>
      <c r="E132" s="66" t="s">
        <v>121</v>
      </c>
      <c r="F132" s="66" t="s">
        <v>122</v>
      </c>
      <c r="G132" s="50">
        <v>44</v>
      </c>
      <c r="H132" s="50">
        <v>44</v>
      </c>
      <c r="I132" s="51">
        <v>759.85</v>
      </c>
      <c r="J132" s="50">
        <v>22</v>
      </c>
      <c r="K132" s="50">
        <v>0</v>
      </c>
      <c r="L132" s="50">
        <v>22</v>
      </c>
      <c r="M132" s="51">
        <v>759.85</v>
      </c>
      <c r="N132" s="51">
        <v>0</v>
      </c>
      <c r="O132" s="51">
        <v>759.85</v>
      </c>
      <c r="P132" s="84">
        <f t="shared" ref="P132" si="89">M132*1.2*40000</f>
        <v>36472800</v>
      </c>
      <c r="Q132" s="84">
        <f>P132*0.95</f>
        <v>34649160</v>
      </c>
      <c r="R132" s="85">
        <f t="shared" ref="R132" si="90">P132-Q132</f>
        <v>1823640</v>
      </c>
      <c r="S132" s="53"/>
    </row>
    <row r="133" spans="1:19" s="55" customFormat="1" ht="26.1" customHeight="1" x14ac:dyDescent="0.25">
      <c r="A133" s="135" t="s">
        <v>25</v>
      </c>
      <c r="B133" s="136"/>
      <c r="C133" s="45" t="s">
        <v>19</v>
      </c>
      <c r="D133" s="45" t="s">
        <v>19</v>
      </c>
      <c r="E133" s="45" t="s">
        <v>19</v>
      </c>
      <c r="F133" s="45" t="s">
        <v>19</v>
      </c>
      <c r="G133" s="50">
        <f>SUM(G134:G137)</f>
        <v>86</v>
      </c>
      <c r="H133" s="50">
        <f t="shared" ref="H133:R133" si="91">SUM(H134:H137)</f>
        <v>86</v>
      </c>
      <c r="I133" s="51">
        <f t="shared" si="91"/>
        <v>1715.42</v>
      </c>
      <c r="J133" s="50">
        <f t="shared" si="91"/>
        <v>49</v>
      </c>
      <c r="K133" s="50">
        <f t="shared" si="91"/>
        <v>40</v>
      </c>
      <c r="L133" s="50">
        <f t="shared" si="91"/>
        <v>9</v>
      </c>
      <c r="M133" s="57">
        <f t="shared" si="91"/>
        <v>1715.42</v>
      </c>
      <c r="N133" s="51">
        <f t="shared" si="91"/>
        <v>1536.44</v>
      </c>
      <c r="O133" s="51">
        <f t="shared" si="91"/>
        <v>178.98000000000002</v>
      </c>
      <c r="P133" s="84">
        <f t="shared" si="91"/>
        <v>82340160</v>
      </c>
      <c r="Q133" s="84">
        <f t="shared" si="91"/>
        <v>78223152</v>
      </c>
      <c r="R133" s="84">
        <f t="shared" si="91"/>
        <v>4117008</v>
      </c>
      <c r="S133" s="53"/>
    </row>
    <row r="134" spans="1:19" s="55" customFormat="1" ht="26.1" customHeight="1" x14ac:dyDescent="0.25">
      <c r="A134" s="45" t="s">
        <v>206</v>
      </c>
      <c r="B134" s="46" t="s">
        <v>325</v>
      </c>
      <c r="C134" s="47">
        <v>697</v>
      </c>
      <c r="D134" s="48">
        <v>43098</v>
      </c>
      <c r="E134" s="66" t="s">
        <v>121</v>
      </c>
      <c r="F134" s="66" t="s">
        <v>122</v>
      </c>
      <c r="G134" s="50">
        <v>17</v>
      </c>
      <c r="H134" s="50">
        <v>17</v>
      </c>
      <c r="I134" s="51">
        <v>332.4</v>
      </c>
      <c r="J134" s="50">
        <f>K134+L134</f>
        <v>8</v>
      </c>
      <c r="K134" s="50">
        <v>8</v>
      </c>
      <c r="L134" s="50">
        <v>0</v>
      </c>
      <c r="M134" s="57">
        <v>332.4</v>
      </c>
      <c r="N134" s="51">
        <v>332.4</v>
      </c>
      <c r="O134" s="51">
        <v>0</v>
      </c>
      <c r="P134" s="84">
        <f t="shared" ref="P134:P135" si="92">M134*1.2*40000</f>
        <v>15955199.999999998</v>
      </c>
      <c r="Q134" s="84">
        <f>P134*0.95</f>
        <v>15157439.999999998</v>
      </c>
      <c r="R134" s="84">
        <f t="shared" ref="R134:R135" si="93">P134-Q134</f>
        <v>797760</v>
      </c>
      <c r="S134" s="53"/>
    </row>
    <row r="135" spans="1:19" s="55" customFormat="1" ht="26.1" customHeight="1" x14ac:dyDescent="0.25">
      <c r="A135" s="45" t="s">
        <v>207</v>
      </c>
      <c r="B135" s="46" t="s">
        <v>326</v>
      </c>
      <c r="C135" s="47">
        <v>699</v>
      </c>
      <c r="D135" s="48">
        <v>43098</v>
      </c>
      <c r="E135" s="66" t="s">
        <v>121</v>
      </c>
      <c r="F135" s="66" t="s">
        <v>122</v>
      </c>
      <c r="G135" s="50">
        <v>26</v>
      </c>
      <c r="H135" s="50">
        <v>26</v>
      </c>
      <c r="I135" s="51">
        <v>487.58</v>
      </c>
      <c r="J135" s="50">
        <f>K135+L135</f>
        <v>15</v>
      </c>
      <c r="K135" s="50">
        <v>7</v>
      </c>
      <c r="L135" s="50">
        <v>8</v>
      </c>
      <c r="M135" s="57">
        <f>N135+O135</f>
        <v>487.58000000000004</v>
      </c>
      <c r="N135" s="51">
        <v>342</v>
      </c>
      <c r="O135" s="51">
        <v>145.58000000000001</v>
      </c>
      <c r="P135" s="84">
        <f t="shared" si="92"/>
        <v>23403840</v>
      </c>
      <c r="Q135" s="84">
        <f>P135*0.95</f>
        <v>22233648</v>
      </c>
      <c r="R135" s="84">
        <f t="shared" si="93"/>
        <v>1170192</v>
      </c>
      <c r="S135" s="53"/>
    </row>
    <row r="136" spans="1:19" s="55" customFormat="1" ht="26.1" customHeight="1" x14ac:dyDescent="0.25">
      <c r="A136" s="87" t="s">
        <v>208</v>
      </c>
      <c r="B136" s="46" t="s">
        <v>327</v>
      </c>
      <c r="C136" s="47">
        <v>698</v>
      </c>
      <c r="D136" s="48">
        <v>43098</v>
      </c>
      <c r="E136" s="66" t="s">
        <v>121</v>
      </c>
      <c r="F136" s="66" t="s">
        <v>122</v>
      </c>
      <c r="G136" s="50">
        <v>12</v>
      </c>
      <c r="H136" s="50">
        <v>12</v>
      </c>
      <c r="I136" s="51">
        <v>281.52</v>
      </c>
      <c r="J136" s="50">
        <f>K136+L136</f>
        <v>8</v>
      </c>
      <c r="K136" s="50">
        <v>7</v>
      </c>
      <c r="L136" s="50">
        <v>1</v>
      </c>
      <c r="M136" s="57">
        <f>N136+O136</f>
        <v>281.52</v>
      </c>
      <c r="N136" s="51">
        <v>248.12</v>
      </c>
      <c r="O136" s="51">
        <v>33.4</v>
      </c>
      <c r="P136" s="84">
        <f t="shared" ref="P136" si="94">M136*1.2*40000</f>
        <v>13512959.999999998</v>
      </c>
      <c r="Q136" s="84">
        <f>P136*0.95</f>
        <v>12837311.999999998</v>
      </c>
      <c r="R136" s="84">
        <f t="shared" ref="R136" si="95">P136-Q136</f>
        <v>675648</v>
      </c>
      <c r="S136" s="53"/>
    </row>
    <row r="137" spans="1:19" s="55" customFormat="1" ht="26.1" customHeight="1" x14ac:dyDescent="0.25">
      <c r="A137" s="88" t="s">
        <v>465</v>
      </c>
      <c r="B137" s="46" t="s">
        <v>462</v>
      </c>
      <c r="C137" s="47">
        <v>521</v>
      </c>
      <c r="D137" s="48">
        <v>44152</v>
      </c>
      <c r="E137" s="66" t="s">
        <v>121</v>
      </c>
      <c r="F137" s="66" t="s">
        <v>122</v>
      </c>
      <c r="G137" s="50">
        <v>31</v>
      </c>
      <c r="H137" s="50">
        <v>31</v>
      </c>
      <c r="I137" s="51">
        <v>613.91999999999996</v>
      </c>
      <c r="J137" s="50">
        <v>18</v>
      </c>
      <c r="K137" s="50">
        <v>18</v>
      </c>
      <c r="L137" s="50">
        <v>0</v>
      </c>
      <c r="M137" s="57">
        <v>613.91999999999996</v>
      </c>
      <c r="N137" s="51">
        <v>613.91999999999996</v>
      </c>
      <c r="O137" s="51">
        <v>0</v>
      </c>
      <c r="P137" s="84">
        <f t="shared" ref="P137" si="96">M137*1.2*40000</f>
        <v>29468159.999999996</v>
      </c>
      <c r="Q137" s="84">
        <f>P137*0.95</f>
        <v>27994751.999999996</v>
      </c>
      <c r="R137" s="84">
        <f t="shared" ref="R137" si="97">P137-Q137</f>
        <v>1473408</v>
      </c>
      <c r="S137" s="53"/>
    </row>
    <row r="138" spans="1:19" s="55" customFormat="1" ht="26.1" customHeight="1" x14ac:dyDescent="0.25">
      <c r="A138" s="135" t="s">
        <v>483</v>
      </c>
      <c r="B138" s="136"/>
      <c r="C138" s="45" t="s">
        <v>19</v>
      </c>
      <c r="D138" s="45" t="s">
        <v>19</v>
      </c>
      <c r="E138" s="45" t="s">
        <v>19</v>
      </c>
      <c r="F138" s="45" t="s">
        <v>19</v>
      </c>
      <c r="G138" s="50">
        <f>SUM(G139:G142)</f>
        <v>106</v>
      </c>
      <c r="H138" s="50">
        <f t="shared" ref="H138:R138" si="98">SUM(H139:H142)</f>
        <v>106</v>
      </c>
      <c r="I138" s="51">
        <f t="shared" si="98"/>
        <v>1579.67</v>
      </c>
      <c r="J138" s="50">
        <f t="shared" si="98"/>
        <v>49</v>
      </c>
      <c r="K138" s="50">
        <f t="shared" si="98"/>
        <v>39</v>
      </c>
      <c r="L138" s="50">
        <f t="shared" si="98"/>
        <v>10</v>
      </c>
      <c r="M138" s="51">
        <f t="shared" si="98"/>
        <v>1579.67</v>
      </c>
      <c r="N138" s="51">
        <f t="shared" si="98"/>
        <v>1232.3800000000001</v>
      </c>
      <c r="O138" s="51">
        <f t="shared" si="98"/>
        <v>347.28999999999996</v>
      </c>
      <c r="P138" s="84">
        <f t="shared" si="98"/>
        <v>89093388</v>
      </c>
      <c r="Q138" s="84">
        <f t="shared" si="98"/>
        <v>71274710.400000006</v>
      </c>
      <c r="R138" s="84">
        <f t="shared" si="98"/>
        <v>17818677.599999998</v>
      </c>
      <c r="S138" s="53"/>
    </row>
    <row r="139" spans="1:19" s="55" customFormat="1" ht="26.1" customHeight="1" x14ac:dyDescent="0.25">
      <c r="A139" s="45" t="s">
        <v>209</v>
      </c>
      <c r="B139" s="46" t="s">
        <v>275</v>
      </c>
      <c r="C139" s="79" t="s">
        <v>276</v>
      </c>
      <c r="D139" s="48">
        <v>43067</v>
      </c>
      <c r="E139" s="66" t="s">
        <v>121</v>
      </c>
      <c r="F139" s="66" t="s">
        <v>122</v>
      </c>
      <c r="G139" s="50">
        <v>25</v>
      </c>
      <c r="H139" s="50">
        <v>25</v>
      </c>
      <c r="I139" s="51">
        <v>396.32</v>
      </c>
      <c r="J139" s="50">
        <v>12</v>
      </c>
      <c r="K139" s="50">
        <v>9</v>
      </c>
      <c r="L139" s="50">
        <v>3</v>
      </c>
      <c r="M139" s="51">
        <f>N139+O139</f>
        <v>396.32000000000005</v>
      </c>
      <c r="N139" s="51">
        <v>283.85000000000002</v>
      </c>
      <c r="O139" s="51">
        <v>112.47</v>
      </c>
      <c r="P139" s="84">
        <f t="shared" ref="P139" si="99">M139*1.2*47000</f>
        <v>22352448.000000004</v>
      </c>
      <c r="Q139" s="84">
        <f t="shared" ref="Q139:Q142" si="100">P139*0.8</f>
        <v>17881958.400000002</v>
      </c>
      <c r="R139" s="84">
        <f t="shared" ref="R139" si="101">P139-Q139</f>
        <v>4470489.6000000015</v>
      </c>
      <c r="S139" s="59"/>
    </row>
    <row r="140" spans="1:19" s="55" customFormat="1" ht="26.1" customHeight="1" x14ac:dyDescent="0.25">
      <c r="A140" s="45" t="s">
        <v>210</v>
      </c>
      <c r="B140" s="46" t="s">
        <v>277</v>
      </c>
      <c r="C140" s="79" t="s">
        <v>276</v>
      </c>
      <c r="D140" s="48">
        <v>43067</v>
      </c>
      <c r="E140" s="66" t="s">
        <v>121</v>
      </c>
      <c r="F140" s="66" t="s">
        <v>122</v>
      </c>
      <c r="G140" s="50">
        <v>28</v>
      </c>
      <c r="H140" s="50">
        <v>28</v>
      </c>
      <c r="I140" s="51">
        <v>401.21</v>
      </c>
      <c r="J140" s="50">
        <v>12</v>
      </c>
      <c r="K140" s="50">
        <v>10</v>
      </c>
      <c r="L140" s="50">
        <v>2</v>
      </c>
      <c r="M140" s="51">
        <f>N140+O140</f>
        <v>401.21000000000004</v>
      </c>
      <c r="N140" s="51">
        <v>327.23</v>
      </c>
      <c r="O140" s="51">
        <v>73.98</v>
      </c>
      <c r="P140" s="84">
        <f t="shared" ref="P140:P142" si="102">M140*1.2*47000</f>
        <v>22628244</v>
      </c>
      <c r="Q140" s="84">
        <f t="shared" si="100"/>
        <v>18102595.199999999</v>
      </c>
      <c r="R140" s="84">
        <f t="shared" ref="R140:R142" si="103">P140-Q140</f>
        <v>4525648.8000000007</v>
      </c>
      <c r="S140" s="59"/>
    </row>
    <row r="141" spans="1:19" s="55" customFormat="1" ht="26.1" customHeight="1" x14ac:dyDescent="0.25">
      <c r="A141" s="45" t="s">
        <v>466</v>
      </c>
      <c r="B141" s="46" t="s">
        <v>278</v>
      </c>
      <c r="C141" s="79" t="s">
        <v>276</v>
      </c>
      <c r="D141" s="48">
        <v>43067</v>
      </c>
      <c r="E141" s="66" t="s">
        <v>121</v>
      </c>
      <c r="F141" s="66" t="s">
        <v>122</v>
      </c>
      <c r="G141" s="50">
        <v>28</v>
      </c>
      <c r="H141" s="50">
        <v>28</v>
      </c>
      <c r="I141" s="51">
        <v>392.22</v>
      </c>
      <c r="J141" s="50">
        <v>12</v>
      </c>
      <c r="K141" s="50">
        <v>9</v>
      </c>
      <c r="L141" s="50">
        <v>3</v>
      </c>
      <c r="M141" s="51">
        <f>N141+O141</f>
        <v>392.21999999999997</v>
      </c>
      <c r="N141" s="51">
        <v>282.52</v>
      </c>
      <c r="O141" s="51">
        <v>109.7</v>
      </c>
      <c r="P141" s="84">
        <f t="shared" si="102"/>
        <v>22121207.999999996</v>
      </c>
      <c r="Q141" s="84">
        <f t="shared" si="100"/>
        <v>17696966.399999999</v>
      </c>
      <c r="R141" s="84">
        <f t="shared" si="103"/>
        <v>4424241.5999999978</v>
      </c>
      <c r="S141" s="59"/>
    </row>
    <row r="142" spans="1:19" s="55" customFormat="1" ht="26.1" customHeight="1" x14ac:dyDescent="0.25">
      <c r="A142" s="45" t="s">
        <v>211</v>
      </c>
      <c r="B142" s="46" t="s">
        <v>279</v>
      </c>
      <c r="C142" s="79" t="s">
        <v>276</v>
      </c>
      <c r="D142" s="48">
        <v>43067</v>
      </c>
      <c r="E142" s="66" t="s">
        <v>121</v>
      </c>
      <c r="F142" s="66" t="s">
        <v>122</v>
      </c>
      <c r="G142" s="50">
        <v>25</v>
      </c>
      <c r="H142" s="50">
        <v>25</v>
      </c>
      <c r="I142" s="51">
        <v>389.92</v>
      </c>
      <c r="J142" s="50">
        <v>13</v>
      </c>
      <c r="K142" s="50">
        <v>11</v>
      </c>
      <c r="L142" s="50">
        <v>2</v>
      </c>
      <c r="M142" s="51">
        <f>N142+O142</f>
        <v>389.91999999999996</v>
      </c>
      <c r="N142" s="51">
        <v>338.78</v>
      </c>
      <c r="O142" s="51">
        <v>51.14</v>
      </c>
      <c r="P142" s="84">
        <f t="shared" si="102"/>
        <v>21991487.999999996</v>
      </c>
      <c r="Q142" s="84">
        <f t="shared" si="100"/>
        <v>17593190.399999999</v>
      </c>
      <c r="R142" s="84">
        <f t="shared" si="103"/>
        <v>4398297.5999999978</v>
      </c>
      <c r="S142" s="59"/>
    </row>
    <row r="143" spans="1:19" s="55" customFormat="1" ht="26.1" customHeight="1" x14ac:dyDescent="0.25">
      <c r="A143" s="135" t="s">
        <v>482</v>
      </c>
      <c r="B143" s="136"/>
      <c r="C143" s="45" t="s">
        <v>19</v>
      </c>
      <c r="D143" s="45" t="s">
        <v>19</v>
      </c>
      <c r="E143" s="45" t="s">
        <v>19</v>
      </c>
      <c r="F143" s="45" t="s">
        <v>19</v>
      </c>
      <c r="G143" s="50">
        <f>SUM(G144:G145)</f>
        <v>33</v>
      </c>
      <c r="H143" s="50">
        <f>SUM(H144:H145)</f>
        <v>33</v>
      </c>
      <c r="I143" s="51">
        <f>SUM(I144:I145)</f>
        <v>494.75</v>
      </c>
      <c r="J143" s="50">
        <f t="shared" ref="J143:R143" si="104">SUM(J144:J145)</f>
        <v>16</v>
      </c>
      <c r="K143" s="50">
        <f t="shared" si="104"/>
        <v>11</v>
      </c>
      <c r="L143" s="50">
        <f t="shared" si="104"/>
        <v>5</v>
      </c>
      <c r="M143" s="51">
        <f t="shared" si="104"/>
        <v>494.75</v>
      </c>
      <c r="N143" s="51">
        <f t="shared" si="104"/>
        <v>349.68</v>
      </c>
      <c r="O143" s="51">
        <f t="shared" si="104"/>
        <v>145.07</v>
      </c>
      <c r="P143" s="52">
        <f t="shared" si="104"/>
        <v>27903900</v>
      </c>
      <c r="Q143" s="52">
        <f t="shared" si="104"/>
        <v>22323120</v>
      </c>
      <c r="R143" s="52">
        <f t="shared" si="104"/>
        <v>5580780</v>
      </c>
      <c r="S143" s="53"/>
    </row>
    <row r="144" spans="1:19" s="55" customFormat="1" ht="26.1" customHeight="1" x14ac:dyDescent="0.25">
      <c r="A144" s="45" t="s">
        <v>212</v>
      </c>
      <c r="B144" s="46" t="s">
        <v>334</v>
      </c>
      <c r="C144" s="68" t="s">
        <v>273</v>
      </c>
      <c r="D144" s="48">
        <v>43280</v>
      </c>
      <c r="E144" s="66" t="s">
        <v>121</v>
      </c>
      <c r="F144" s="66" t="s">
        <v>122</v>
      </c>
      <c r="G144" s="50">
        <v>26</v>
      </c>
      <c r="H144" s="50">
        <v>26</v>
      </c>
      <c r="I144" s="51">
        <v>368.85</v>
      </c>
      <c r="J144" s="50">
        <v>12</v>
      </c>
      <c r="K144" s="50">
        <v>9</v>
      </c>
      <c r="L144" s="50">
        <v>3</v>
      </c>
      <c r="M144" s="51">
        <v>368.85</v>
      </c>
      <c r="N144" s="51">
        <v>289.38</v>
      </c>
      <c r="O144" s="51">
        <v>79.47</v>
      </c>
      <c r="P144" s="84">
        <f t="shared" ref="P144" si="105">M144*1.2*47000</f>
        <v>20803140</v>
      </c>
      <c r="Q144" s="52">
        <f>P144*0.8</f>
        <v>16642512</v>
      </c>
      <c r="R144" s="52">
        <f t="shared" ref="R144" si="106">P144-Q144</f>
        <v>4160628</v>
      </c>
      <c r="S144" s="53"/>
    </row>
    <row r="145" spans="1:20" s="55" customFormat="1" ht="26.1" customHeight="1" x14ac:dyDescent="0.25">
      <c r="A145" s="45" t="s">
        <v>319</v>
      </c>
      <c r="B145" s="102" t="s">
        <v>335</v>
      </c>
      <c r="C145" s="68" t="s">
        <v>272</v>
      </c>
      <c r="D145" s="48">
        <v>43280</v>
      </c>
      <c r="E145" s="66" t="s">
        <v>121</v>
      </c>
      <c r="F145" s="66" t="s">
        <v>122</v>
      </c>
      <c r="G145" s="50">
        <v>7</v>
      </c>
      <c r="H145" s="50">
        <v>7</v>
      </c>
      <c r="I145" s="51">
        <v>125.9</v>
      </c>
      <c r="J145" s="50">
        <v>4</v>
      </c>
      <c r="K145" s="50">
        <v>2</v>
      </c>
      <c r="L145" s="50">
        <v>2</v>
      </c>
      <c r="M145" s="51">
        <v>125.9</v>
      </c>
      <c r="N145" s="51">
        <v>60.3</v>
      </c>
      <c r="O145" s="51">
        <v>65.599999999999994</v>
      </c>
      <c r="P145" s="84">
        <f t="shared" ref="P145" si="107">M145*1.2*47000</f>
        <v>7100760.0000000009</v>
      </c>
      <c r="Q145" s="52">
        <f>P145*0.8</f>
        <v>5680608.0000000009</v>
      </c>
      <c r="R145" s="52">
        <f t="shared" ref="R145" si="108">P145-Q145</f>
        <v>1420152</v>
      </c>
      <c r="S145" s="53"/>
    </row>
    <row r="146" spans="1:20" s="55" customFormat="1" ht="26.1" customHeight="1" x14ac:dyDescent="0.25">
      <c r="A146" s="135" t="s">
        <v>27</v>
      </c>
      <c r="B146" s="136"/>
      <c r="C146" s="45" t="s">
        <v>19</v>
      </c>
      <c r="D146" s="45" t="s">
        <v>19</v>
      </c>
      <c r="E146" s="45" t="s">
        <v>19</v>
      </c>
      <c r="F146" s="45" t="s">
        <v>19</v>
      </c>
      <c r="G146" s="123">
        <f>SUM(G147:G148)</f>
        <v>15</v>
      </c>
      <c r="H146" s="123">
        <f t="shared" ref="H146:R146" si="109">SUM(H147:H148)</f>
        <v>15</v>
      </c>
      <c r="I146" s="124">
        <f t="shared" si="109"/>
        <v>391</v>
      </c>
      <c r="J146" s="123">
        <f t="shared" si="109"/>
        <v>10</v>
      </c>
      <c r="K146" s="123">
        <f t="shared" si="109"/>
        <v>7</v>
      </c>
      <c r="L146" s="123">
        <f t="shared" si="109"/>
        <v>3</v>
      </c>
      <c r="M146" s="124">
        <f t="shared" si="109"/>
        <v>391</v>
      </c>
      <c r="N146" s="124">
        <f t="shared" si="109"/>
        <v>274.79000000000002</v>
      </c>
      <c r="O146" s="124">
        <f t="shared" si="109"/>
        <v>116.21</v>
      </c>
      <c r="P146" s="125">
        <f t="shared" si="109"/>
        <v>22052400</v>
      </c>
      <c r="Q146" s="125">
        <f t="shared" si="109"/>
        <v>11026200</v>
      </c>
      <c r="R146" s="125">
        <f t="shared" si="109"/>
        <v>11026200</v>
      </c>
      <c r="S146" s="53"/>
    </row>
    <row r="147" spans="1:20" s="55" customFormat="1" ht="26.1" customHeight="1" x14ac:dyDescent="0.35">
      <c r="A147" s="45" t="s">
        <v>213</v>
      </c>
      <c r="B147" s="46" t="s">
        <v>454</v>
      </c>
      <c r="C147" s="126">
        <v>2036</v>
      </c>
      <c r="D147" s="115">
        <v>43760</v>
      </c>
      <c r="E147" s="66" t="s">
        <v>121</v>
      </c>
      <c r="F147" s="66" t="s">
        <v>122</v>
      </c>
      <c r="G147" s="123">
        <v>6</v>
      </c>
      <c r="H147" s="123">
        <v>6</v>
      </c>
      <c r="I147" s="124">
        <v>116.21</v>
      </c>
      <c r="J147" s="123">
        <v>3</v>
      </c>
      <c r="K147" s="123">
        <v>0</v>
      </c>
      <c r="L147" s="123">
        <v>3</v>
      </c>
      <c r="M147" s="124">
        <v>116.21</v>
      </c>
      <c r="N147" s="124">
        <v>0</v>
      </c>
      <c r="O147" s="124">
        <v>116.21</v>
      </c>
      <c r="P147" s="125">
        <f>M147*1.2*47000</f>
        <v>6554244</v>
      </c>
      <c r="Q147" s="125">
        <f>P147*0.5</f>
        <v>3277122</v>
      </c>
      <c r="R147" s="125">
        <f>P147-Q147</f>
        <v>3277122</v>
      </c>
      <c r="S147" s="89"/>
    </row>
    <row r="148" spans="1:20" s="55" customFormat="1" ht="26.1" customHeight="1" x14ac:dyDescent="0.25">
      <c r="A148" s="45" t="s">
        <v>214</v>
      </c>
      <c r="B148" s="46" t="s">
        <v>339</v>
      </c>
      <c r="C148" s="45">
        <v>1647</v>
      </c>
      <c r="D148" s="48">
        <v>43690</v>
      </c>
      <c r="E148" s="66" t="s">
        <v>121</v>
      </c>
      <c r="F148" s="66" t="s">
        <v>122</v>
      </c>
      <c r="G148" s="50">
        <v>9</v>
      </c>
      <c r="H148" s="50">
        <v>9</v>
      </c>
      <c r="I148" s="51">
        <v>274.79000000000002</v>
      </c>
      <c r="J148" s="50">
        <v>7</v>
      </c>
      <c r="K148" s="50">
        <v>7</v>
      </c>
      <c r="L148" s="50">
        <v>0</v>
      </c>
      <c r="M148" s="51">
        <v>274.79000000000002</v>
      </c>
      <c r="N148" s="51">
        <v>274.79000000000002</v>
      </c>
      <c r="O148" s="51">
        <v>0</v>
      </c>
      <c r="P148" s="52">
        <f>M148*1.2*47000</f>
        <v>15498156</v>
      </c>
      <c r="Q148" s="84">
        <f>P148*0.5</f>
        <v>7749078</v>
      </c>
      <c r="R148" s="84">
        <f>P148-Q148</f>
        <v>7749078</v>
      </c>
      <c r="S148" s="59"/>
      <c r="T148" s="80"/>
    </row>
    <row r="149" spans="1:20" s="55" customFormat="1" ht="20.100000000000001" customHeight="1" x14ac:dyDescent="0.25">
      <c r="A149" s="138" t="s">
        <v>419</v>
      </c>
      <c r="B149" s="139"/>
      <c r="C149" s="45" t="s">
        <v>30</v>
      </c>
      <c r="D149" s="45" t="s">
        <v>30</v>
      </c>
      <c r="E149" s="45" t="s">
        <v>30</v>
      </c>
      <c r="F149" s="45" t="s">
        <v>30</v>
      </c>
      <c r="G149" s="56">
        <f t="shared" ref="G149:R149" si="110">SUM(G151,G152,G153,G154,G155,G156,G158,G160,G161,G163,G165:G174,G176:G179)</f>
        <v>688</v>
      </c>
      <c r="H149" s="56">
        <f t="shared" si="110"/>
        <v>688</v>
      </c>
      <c r="I149" s="57">
        <f t="shared" si="110"/>
        <v>11415.479999999996</v>
      </c>
      <c r="J149" s="56">
        <f t="shared" si="110"/>
        <v>294</v>
      </c>
      <c r="K149" s="56">
        <f t="shared" si="110"/>
        <v>219</v>
      </c>
      <c r="L149" s="56">
        <f t="shared" si="110"/>
        <v>75</v>
      </c>
      <c r="M149" s="57">
        <f t="shared" si="110"/>
        <v>11415.479999999996</v>
      </c>
      <c r="N149" s="57">
        <f t="shared" si="110"/>
        <v>9160.239999999998</v>
      </c>
      <c r="O149" s="57">
        <f t="shared" si="110"/>
        <v>2255.2399999999993</v>
      </c>
      <c r="P149" s="52">
        <f t="shared" si="110"/>
        <v>608211612</v>
      </c>
      <c r="Q149" s="52">
        <f t="shared" si="110"/>
        <v>498153600</v>
      </c>
      <c r="R149" s="52">
        <f t="shared" si="110"/>
        <v>110058012</v>
      </c>
      <c r="S149" s="53"/>
    </row>
    <row r="150" spans="1:20" s="55" customFormat="1" ht="26.1" customHeight="1" x14ac:dyDescent="0.25">
      <c r="A150" s="135" t="s">
        <v>45</v>
      </c>
      <c r="B150" s="136"/>
      <c r="C150" s="45" t="s">
        <v>19</v>
      </c>
      <c r="D150" s="45" t="s">
        <v>19</v>
      </c>
      <c r="E150" s="45" t="s">
        <v>19</v>
      </c>
      <c r="F150" s="45" t="s">
        <v>19</v>
      </c>
      <c r="G150" s="56">
        <f>SUM(G151:G156)</f>
        <v>159</v>
      </c>
      <c r="H150" s="56">
        <f t="shared" ref="H150:R150" si="111">SUM(H151:H156)</f>
        <v>159</v>
      </c>
      <c r="I150" s="57">
        <f t="shared" si="111"/>
        <v>2241.3999999999996</v>
      </c>
      <c r="J150" s="56">
        <f t="shared" si="111"/>
        <v>82</v>
      </c>
      <c r="K150" s="56">
        <f t="shared" si="111"/>
        <v>55</v>
      </c>
      <c r="L150" s="56">
        <f t="shared" si="111"/>
        <v>27</v>
      </c>
      <c r="M150" s="57">
        <f t="shared" si="111"/>
        <v>2241.3999999999996</v>
      </c>
      <c r="N150" s="57">
        <f t="shared" si="111"/>
        <v>1555.71</v>
      </c>
      <c r="O150" s="57">
        <f t="shared" si="111"/>
        <v>685.69</v>
      </c>
      <c r="P150" s="52">
        <f t="shared" si="111"/>
        <v>107587200</v>
      </c>
      <c r="Q150" s="52">
        <f t="shared" si="111"/>
        <v>102207840</v>
      </c>
      <c r="R150" s="52">
        <f t="shared" si="111"/>
        <v>5379360</v>
      </c>
      <c r="S150" s="53"/>
    </row>
    <row r="151" spans="1:20" s="55" customFormat="1" ht="26.1" customHeight="1" x14ac:dyDescent="0.25">
      <c r="A151" s="45" t="s">
        <v>215</v>
      </c>
      <c r="B151" s="67" t="s">
        <v>128</v>
      </c>
      <c r="C151" s="45" t="s">
        <v>261</v>
      </c>
      <c r="D151" s="48">
        <v>43279</v>
      </c>
      <c r="E151" s="66" t="s">
        <v>122</v>
      </c>
      <c r="F151" s="66" t="s">
        <v>308</v>
      </c>
      <c r="G151" s="56">
        <v>13</v>
      </c>
      <c r="H151" s="56">
        <v>13</v>
      </c>
      <c r="I151" s="57">
        <v>202.6</v>
      </c>
      <c r="J151" s="56">
        <v>7</v>
      </c>
      <c r="K151" s="56">
        <v>7</v>
      </c>
      <c r="L151" s="56">
        <v>0</v>
      </c>
      <c r="M151" s="57">
        <v>202.6</v>
      </c>
      <c r="N151" s="57">
        <v>202.6</v>
      </c>
      <c r="O151" s="57">
        <v>0</v>
      </c>
      <c r="P151" s="52">
        <f t="shared" ref="P151:P153" si="112">M151*1.2*40000</f>
        <v>9724799.9999999981</v>
      </c>
      <c r="Q151" s="52">
        <f t="shared" ref="Q151:Q163" si="113">P151*0.95</f>
        <v>9238559.9999999981</v>
      </c>
      <c r="R151" s="52">
        <f t="shared" ref="R151:R153" si="114">P151-Q151</f>
        <v>486240</v>
      </c>
      <c r="S151" s="53"/>
    </row>
    <row r="152" spans="1:20" s="55" customFormat="1" ht="26.1" customHeight="1" x14ac:dyDescent="0.25">
      <c r="A152" s="45" t="s">
        <v>216</v>
      </c>
      <c r="B152" s="67" t="s">
        <v>129</v>
      </c>
      <c r="C152" s="45" t="s">
        <v>262</v>
      </c>
      <c r="D152" s="48">
        <v>43280</v>
      </c>
      <c r="E152" s="66" t="s">
        <v>122</v>
      </c>
      <c r="F152" s="66" t="s">
        <v>308</v>
      </c>
      <c r="G152" s="56">
        <v>17</v>
      </c>
      <c r="H152" s="56">
        <v>17</v>
      </c>
      <c r="I152" s="57">
        <v>318.7</v>
      </c>
      <c r="J152" s="56">
        <v>9</v>
      </c>
      <c r="K152" s="56">
        <v>7</v>
      </c>
      <c r="L152" s="56">
        <v>2</v>
      </c>
      <c r="M152" s="57">
        <v>318.7</v>
      </c>
      <c r="N152" s="57">
        <v>236</v>
      </c>
      <c r="O152" s="57">
        <v>82.7</v>
      </c>
      <c r="P152" s="52">
        <f t="shared" si="112"/>
        <v>15297600</v>
      </c>
      <c r="Q152" s="52">
        <f t="shared" si="113"/>
        <v>14532720</v>
      </c>
      <c r="R152" s="52">
        <f t="shared" si="114"/>
        <v>764880</v>
      </c>
      <c r="S152" s="53"/>
    </row>
    <row r="153" spans="1:20" s="55" customFormat="1" ht="26.1" customHeight="1" x14ac:dyDescent="0.25">
      <c r="A153" s="45" t="s">
        <v>217</v>
      </c>
      <c r="B153" s="67" t="s">
        <v>130</v>
      </c>
      <c r="C153" s="45" t="s">
        <v>263</v>
      </c>
      <c r="D153" s="48">
        <v>43280</v>
      </c>
      <c r="E153" s="66" t="s">
        <v>122</v>
      </c>
      <c r="F153" s="66" t="s">
        <v>308</v>
      </c>
      <c r="G153" s="56">
        <v>17</v>
      </c>
      <c r="H153" s="56">
        <v>17</v>
      </c>
      <c r="I153" s="57">
        <v>227.13</v>
      </c>
      <c r="J153" s="56">
        <v>7</v>
      </c>
      <c r="K153" s="56">
        <v>4</v>
      </c>
      <c r="L153" s="56">
        <v>3</v>
      </c>
      <c r="M153" s="57">
        <v>227.13</v>
      </c>
      <c r="N153" s="57">
        <v>142.27000000000001</v>
      </c>
      <c r="O153" s="57">
        <v>84.86</v>
      </c>
      <c r="P153" s="52">
        <f t="shared" si="112"/>
        <v>10902240</v>
      </c>
      <c r="Q153" s="52">
        <f t="shared" si="113"/>
        <v>10357128</v>
      </c>
      <c r="R153" s="52">
        <f t="shared" si="114"/>
        <v>545112</v>
      </c>
      <c r="S153" s="53"/>
    </row>
    <row r="154" spans="1:20" s="55" customFormat="1" ht="26.1" customHeight="1" x14ac:dyDescent="0.25">
      <c r="A154" s="45" t="s">
        <v>218</v>
      </c>
      <c r="B154" s="67" t="s">
        <v>324</v>
      </c>
      <c r="C154" s="45" t="s">
        <v>264</v>
      </c>
      <c r="D154" s="48">
        <v>43279</v>
      </c>
      <c r="E154" s="66" t="s">
        <v>122</v>
      </c>
      <c r="F154" s="66" t="s">
        <v>308</v>
      </c>
      <c r="G154" s="56">
        <v>34</v>
      </c>
      <c r="H154" s="56">
        <v>34</v>
      </c>
      <c r="I154" s="57">
        <v>666.64</v>
      </c>
      <c r="J154" s="56">
        <v>23</v>
      </c>
      <c r="K154" s="56">
        <v>18</v>
      </c>
      <c r="L154" s="56">
        <v>5</v>
      </c>
      <c r="M154" s="57">
        <v>666.64</v>
      </c>
      <c r="N154" s="57">
        <v>511.9</v>
      </c>
      <c r="O154" s="57">
        <v>154.74</v>
      </c>
      <c r="P154" s="52">
        <f t="shared" ref="P154:P156" si="115">M154*1.2*40000</f>
        <v>31998720</v>
      </c>
      <c r="Q154" s="52">
        <f t="shared" si="113"/>
        <v>30398784</v>
      </c>
      <c r="R154" s="52">
        <f t="shared" ref="R154:R156" si="116">P154-Q154</f>
        <v>1599936</v>
      </c>
      <c r="S154" s="53"/>
    </row>
    <row r="155" spans="1:20" s="55" customFormat="1" ht="26.1" customHeight="1" x14ac:dyDescent="0.25">
      <c r="A155" s="45" t="s">
        <v>219</v>
      </c>
      <c r="B155" s="67" t="s">
        <v>93</v>
      </c>
      <c r="C155" s="45" t="s">
        <v>265</v>
      </c>
      <c r="D155" s="48">
        <v>43285</v>
      </c>
      <c r="E155" s="66" t="s">
        <v>122</v>
      </c>
      <c r="F155" s="66" t="s">
        <v>308</v>
      </c>
      <c r="G155" s="56">
        <v>12</v>
      </c>
      <c r="H155" s="56">
        <v>12</v>
      </c>
      <c r="I155" s="57">
        <v>201.05</v>
      </c>
      <c r="J155" s="56">
        <v>5</v>
      </c>
      <c r="K155" s="56">
        <v>2</v>
      </c>
      <c r="L155" s="56">
        <v>3</v>
      </c>
      <c r="M155" s="57">
        <v>201.05</v>
      </c>
      <c r="N155" s="57">
        <v>88.15</v>
      </c>
      <c r="O155" s="57">
        <v>112.9</v>
      </c>
      <c r="P155" s="52">
        <f t="shared" si="115"/>
        <v>9650400</v>
      </c>
      <c r="Q155" s="52">
        <f t="shared" si="113"/>
        <v>9167880</v>
      </c>
      <c r="R155" s="52">
        <f t="shared" si="116"/>
        <v>482520</v>
      </c>
      <c r="S155" s="53"/>
    </row>
    <row r="156" spans="1:20" s="55" customFormat="1" ht="26.1" customHeight="1" x14ac:dyDescent="0.25">
      <c r="A156" s="87" t="s">
        <v>220</v>
      </c>
      <c r="B156" s="67" t="s">
        <v>494</v>
      </c>
      <c r="C156" s="45" t="s">
        <v>266</v>
      </c>
      <c r="D156" s="48">
        <v>43280</v>
      </c>
      <c r="E156" s="66" t="s">
        <v>122</v>
      </c>
      <c r="F156" s="66" t="s">
        <v>308</v>
      </c>
      <c r="G156" s="56">
        <v>66</v>
      </c>
      <c r="H156" s="56">
        <v>66</v>
      </c>
      <c r="I156" s="57">
        <v>625.28</v>
      </c>
      <c r="J156" s="56">
        <v>31</v>
      </c>
      <c r="K156" s="56">
        <v>17</v>
      </c>
      <c r="L156" s="56">
        <v>14</v>
      </c>
      <c r="M156" s="57">
        <v>625.28</v>
      </c>
      <c r="N156" s="57">
        <v>374.79</v>
      </c>
      <c r="O156" s="57">
        <v>250.49</v>
      </c>
      <c r="P156" s="52">
        <f t="shared" si="115"/>
        <v>30013439.999999996</v>
      </c>
      <c r="Q156" s="52">
        <f t="shared" si="113"/>
        <v>28512767.999999996</v>
      </c>
      <c r="R156" s="52">
        <f t="shared" si="116"/>
        <v>1500672</v>
      </c>
      <c r="S156" s="53"/>
    </row>
    <row r="157" spans="1:20" s="55" customFormat="1" ht="26.1" customHeight="1" x14ac:dyDescent="0.25">
      <c r="A157" s="140" t="s">
        <v>33</v>
      </c>
      <c r="B157" s="142"/>
      <c r="C157" s="126" t="s">
        <v>30</v>
      </c>
      <c r="D157" s="115" t="s">
        <v>30</v>
      </c>
      <c r="E157" s="115" t="s">
        <v>30</v>
      </c>
      <c r="F157" s="115" t="s">
        <v>30</v>
      </c>
      <c r="G157" s="116">
        <v>18</v>
      </c>
      <c r="H157" s="116">
        <v>18</v>
      </c>
      <c r="I157" s="117">
        <v>413.52</v>
      </c>
      <c r="J157" s="116">
        <v>10</v>
      </c>
      <c r="K157" s="116">
        <v>10</v>
      </c>
      <c r="L157" s="116">
        <v>0</v>
      </c>
      <c r="M157" s="117">
        <v>413.52</v>
      </c>
      <c r="N157" s="117">
        <v>413.52</v>
      </c>
      <c r="O157" s="118">
        <v>0</v>
      </c>
      <c r="P157" s="119">
        <f t="shared" ref="P157" si="117">M157*1.2*40000</f>
        <v>19848959.999999996</v>
      </c>
      <c r="Q157" s="119">
        <f>P157*0.95</f>
        <v>18856511.999999996</v>
      </c>
      <c r="R157" s="119">
        <f t="shared" ref="R157" si="118">P157-Q157</f>
        <v>992448</v>
      </c>
      <c r="S157" s="53"/>
    </row>
    <row r="158" spans="1:20" s="55" customFormat="1" ht="26.1" customHeight="1" x14ac:dyDescent="0.25">
      <c r="A158" s="69" t="s">
        <v>221</v>
      </c>
      <c r="B158" s="113" t="s">
        <v>412</v>
      </c>
      <c r="C158" s="114" t="s">
        <v>381</v>
      </c>
      <c r="D158" s="115">
        <v>43945</v>
      </c>
      <c r="E158" s="66" t="s">
        <v>122</v>
      </c>
      <c r="F158" s="66" t="s">
        <v>308</v>
      </c>
      <c r="G158" s="116">
        <v>18</v>
      </c>
      <c r="H158" s="116">
        <v>18</v>
      </c>
      <c r="I158" s="117">
        <v>413.52</v>
      </c>
      <c r="J158" s="116">
        <v>10</v>
      </c>
      <c r="K158" s="116">
        <v>10</v>
      </c>
      <c r="L158" s="116">
        <v>0</v>
      </c>
      <c r="M158" s="117">
        <v>413.52</v>
      </c>
      <c r="N158" s="117">
        <v>413.52</v>
      </c>
      <c r="O158" s="118">
        <v>0</v>
      </c>
      <c r="P158" s="119">
        <f t="shared" ref="P158" si="119">M158*1.2*40000</f>
        <v>19848959.999999996</v>
      </c>
      <c r="Q158" s="119">
        <f>P158*0.95</f>
        <v>18856511.999999996</v>
      </c>
      <c r="R158" s="119">
        <f t="shared" ref="R158" si="120">P158-Q158</f>
        <v>992448</v>
      </c>
      <c r="S158" s="53"/>
    </row>
    <row r="159" spans="1:20" s="55" customFormat="1" ht="26.1" customHeight="1" x14ac:dyDescent="0.25">
      <c r="A159" s="135" t="s">
        <v>41</v>
      </c>
      <c r="B159" s="136"/>
      <c r="C159" s="45" t="s">
        <v>19</v>
      </c>
      <c r="D159" s="45" t="s">
        <v>19</v>
      </c>
      <c r="E159" s="45" t="s">
        <v>19</v>
      </c>
      <c r="F159" s="45" t="s">
        <v>19</v>
      </c>
      <c r="G159" s="50">
        <f>SUM(G160,G161)</f>
        <v>58</v>
      </c>
      <c r="H159" s="50">
        <f t="shared" ref="H159:R159" si="121">SUM(H160,H161)</f>
        <v>58</v>
      </c>
      <c r="I159" s="117">
        <f t="shared" si="121"/>
        <v>1268.58</v>
      </c>
      <c r="J159" s="50">
        <f t="shared" si="121"/>
        <v>26</v>
      </c>
      <c r="K159" s="50">
        <f t="shared" si="121"/>
        <v>26</v>
      </c>
      <c r="L159" s="50">
        <f t="shared" si="121"/>
        <v>0</v>
      </c>
      <c r="M159" s="117">
        <f t="shared" si="121"/>
        <v>1268.58</v>
      </c>
      <c r="N159" s="117">
        <f t="shared" si="121"/>
        <v>1268.58</v>
      </c>
      <c r="O159" s="117">
        <f t="shared" si="121"/>
        <v>0</v>
      </c>
      <c r="P159" s="119">
        <f t="shared" si="121"/>
        <v>60891840</v>
      </c>
      <c r="Q159" s="119">
        <f t="shared" si="121"/>
        <v>57847248</v>
      </c>
      <c r="R159" s="119">
        <f t="shared" si="121"/>
        <v>3044592</v>
      </c>
      <c r="S159" s="53"/>
    </row>
    <row r="160" spans="1:20" s="55" customFormat="1" ht="26.1" customHeight="1" x14ac:dyDescent="0.25">
      <c r="A160" s="87" t="s">
        <v>222</v>
      </c>
      <c r="B160" s="102" t="s">
        <v>495</v>
      </c>
      <c r="C160" s="47">
        <v>526</v>
      </c>
      <c r="D160" s="76">
        <v>43258</v>
      </c>
      <c r="E160" s="66" t="s">
        <v>122</v>
      </c>
      <c r="F160" s="66" t="s">
        <v>308</v>
      </c>
      <c r="G160" s="50">
        <v>20</v>
      </c>
      <c r="H160" s="50">
        <v>20</v>
      </c>
      <c r="I160" s="51">
        <v>385.8</v>
      </c>
      <c r="J160" s="50">
        <v>8</v>
      </c>
      <c r="K160" s="50">
        <v>8</v>
      </c>
      <c r="L160" s="50">
        <v>0</v>
      </c>
      <c r="M160" s="51">
        <v>385.8</v>
      </c>
      <c r="N160" s="51">
        <v>385.8</v>
      </c>
      <c r="O160" s="51">
        <v>0</v>
      </c>
      <c r="P160" s="52">
        <f t="shared" ref="P160" si="122">M160*1.2*40000</f>
        <v>18518400</v>
      </c>
      <c r="Q160" s="52">
        <f t="shared" si="113"/>
        <v>17592480</v>
      </c>
      <c r="R160" s="52">
        <f t="shared" ref="R160" si="123">P160-Q160</f>
        <v>925920</v>
      </c>
      <c r="S160" s="53"/>
    </row>
    <row r="161" spans="1:20" s="55" customFormat="1" ht="26.1" customHeight="1" x14ac:dyDescent="0.25">
      <c r="A161" s="45" t="s">
        <v>223</v>
      </c>
      <c r="B161" s="83" t="s">
        <v>496</v>
      </c>
      <c r="C161" s="45">
        <v>1117</v>
      </c>
      <c r="D161" s="48">
        <v>43430</v>
      </c>
      <c r="E161" s="66" t="s">
        <v>122</v>
      </c>
      <c r="F161" s="66" t="s">
        <v>308</v>
      </c>
      <c r="G161" s="56">
        <v>38</v>
      </c>
      <c r="H161" s="56">
        <v>38</v>
      </c>
      <c r="I161" s="57">
        <v>882.78</v>
      </c>
      <c r="J161" s="56">
        <v>18</v>
      </c>
      <c r="K161" s="56">
        <v>18</v>
      </c>
      <c r="L161" s="56">
        <v>0</v>
      </c>
      <c r="M161" s="57">
        <v>882.78</v>
      </c>
      <c r="N161" s="57">
        <v>882.78</v>
      </c>
      <c r="O161" s="57">
        <v>0</v>
      </c>
      <c r="P161" s="52">
        <f t="shared" ref="P161" si="124">M161*1.2*40000</f>
        <v>42373440</v>
      </c>
      <c r="Q161" s="52">
        <f>P161*0.95</f>
        <v>40254768</v>
      </c>
      <c r="R161" s="52">
        <f t="shared" ref="R161" si="125">P161-Q161</f>
        <v>2118672</v>
      </c>
      <c r="S161" s="82"/>
    </row>
    <row r="162" spans="1:20" s="55" customFormat="1" ht="26.1" customHeight="1" x14ac:dyDescent="0.25">
      <c r="A162" s="135" t="s">
        <v>90</v>
      </c>
      <c r="B162" s="136"/>
      <c r="C162" s="45" t="s">
        <v>19</v>
      </c>
      <c r="D162" s="45" t="s">
        <v>19</v>
      </c>
      <c r="E162" s="45" t="s">
        <v>19</v>
      </c>
      <c r="F162" s="45" t="s">
        <v>19</v>
      </c>
      <c r="G162" s="50">
        <f>G163</f>
        <v>26</v>
      </c>
      <c r="H162" s="50">
        <f t="shared" ref="H162:O162" si="126">H163</f>
        <v>26</v>
      </c>
      <c r="I162" s="51">
        <f t="shared" si="126"/>
        <v>317.14999999999998</v>
      </c>
      <c r="J162" s="50">
        <f t="shared" si="126"/>
        <v>12</v>
      </c>
      <c r="K162" s="50">
        <f t="shared" si="126"/>
        <v>5</v>
      </c>
      <c r="L162" s="50">
        <f t="shared" si="126"/>
        <v>7</v>
      </c>
      <c r="M162" s="51">
        <f t="shared" si="126"/>
        <v>317.14999999999998</v>
      </c>
      <c r="N162" s="51">
        <f t="shared" si="126"/>
        <v>151.36000000000001</v>
      </c>
      <c r="O162" s="51">
        <f t="shared" si="126"/>
        <v>165.79</v>
      </c>
      <c r="P162" s="52">
        <f t="shared" ref="P162:P163" si="127">M162*1.2*40000</f>
        <v>15223200</v>
      </c>
      <c r="Q162" s="52">
        <f t="shared" si="113"/>
        <v>14462040</v>
      </c>
      <c r="R162" s="52">
        <f t="shared" ref="R162:R163" si="128">P162-Q162</f>
        <v>761160</v>
      </c>
      <c r="S162" s="53"/>
    </row>
    <row r="163" spans="1:20" s="55" customFormat="1" ht="26.1" customHeight="1" x14ac:dyDescent="0.25">
      <c r="A163" s="87" t="s">
        <v>224</v>
      </c>
      <c r="B163" s="102" t="s">
        <v>497</v>
      </c>
      <c r="C163" s="68" t="s">
        <v>91</v>
      </c>
      <c r="D163" s="48">
        <v>43227</v>
      </c>
      <c r="E163" s="66" t="s">
        <v>122</v>
      </c>
      <c r="F163" s="66" t="s">
        <v>308</v>
      </c>
      <c r="G163" s="50">
        <v>26</v>
      </c>
      <c r="H163" s="50">
        <v>26</v>
      </c>
      <c r="I163" s="51">
        <v>317.14999999999998</v>
      </c>
      <c r="J163" s="50">
        <v>12</v>
      </c>
      <c r="K163" s="50">
        <v>5</v>
      </c>
      <c r="L163" s="50">
        <v>7</v>
      </c>
      <c r="M163" s="51">
        <v>317.14999999999998</v>
      </c>
      <c r="N163" s="51">
        <v>151.36000000000001</v>
      </c>
      <c r="O163" s="51">
        <v>165.79</v>
      </c>
      <c r="P163" s="52">
        <f t="shared" si="127"/>
        <v>15223200</v>
      </c>
      <c r="Q163" s="52">
        <f t="shared" si="113"/>
        <v>14462040</v>
      </c>
      <c r="R163" s="52">
        <f t="shared" si="128"/>
        <v>761160</v>
      </c>
      <c r="S163" s="53"/>
    </row>
    <row r="164" spans="1:20" s="55" customFormat="1" ht="26.1" customHeight="1" x14ac:dyDescent="0.25">
      <c r="A164" s="135" t="s">
        <v>483</v>
      </c>
      <c r="B164" s="136"/>
      <c r="C164" s="45" t="s">
        <v>19</v>
      </c>
      <c r="D164" s="45" t="s">
        <v>19</v>
      </c>
      <c r="E164" s="45" t="s">
        <v>19</v>
      </c>
      <c r="F164" s="45" t="s">
        <v>19</v>
      </c>
      <c r="G164" s="50">
        <f>SUM(G165:G174)</f>
        <v>346</v>
      </c>
      <c r="H164" s="50">
        <f t="shared" ref="H164:R164" si="129">SUM(H165:H174)</f>
        <v>346</v>
      </c>
      <c r="I164" s="51">
        <f t="shared" si="129"/>
        <v>6054.95</v>
      </c>
      <c r="J164" s="50">
        <f t="shared" si="129"/>
        <v>134</v>
      </c>
      <c r="K164" s="50">
        <f t="shared" si="129"/>
        <v>101</v>
      </c>
      <c r="L164" s="50">
        <f t="shared" si="129"/>
        <v>33</v>
      </c>
      <c r="M164" s="57">
        <f t="shared" si="129"/>
        <v>6054.95</v>
      </c>
      <c r="N164" s="51">
        <f t="shared" si="129"/>
        <v>4786.57</v>
      </c>
      <c r="O164" s="51">
        <f t="shared" si="129"/>
        <v>1268.3799999999999</v>
      </c>
      <c r="P164" s="84">
        <f t="shared" si="129"/>
        <v>341499180</v>
      </c>
      <c r="Q164" s="84">
        <f t="shared" si="129"/>
        <v>273199344</v>
      </c>
      <c r="R164" s="84">
        <f t="shared" si="129"/>
        <v>68299836</v>
      </c>
      <c r="S164" s="53"/>
    </row>
    <row r="165" spans="1:20" s="55" customFormat="1" ht="26.1" customHeight="1" x14ac:dyDescent="0.25">
      <c r="A165" s="45" t="s">
        <v>225</v>
      </c>
      <c r="B165" s="67" t="s">
        <v>52</v>
      </c>
      <c r="C165" s="79" t="s">
        <v>231</v>
      </c>
      <c r="D165" s="48">
        <v>43000</v>
      </c>
      <c r="E165" s="66" t="s">
        <v>122</v>
      </c>
      <c r="F165" s="66" t="s">
        <v>308</v>
      </c>
      <c r="G165" s="50">
        <v>26</v>
      </c>
      <c r="H165" s="50">
        <v>26</v>
      </c>
      <c r="I165" s="51">
        <v>404.7</v>
      </c>
      <c r="J165" s="50">
        <v>9</v>
      </c>
      <c r="K165" s="50">
        <v>6</v>
      </c>
      <c r="L165" s="50">
        <v>3</v>
      </c>
      <c r="M165" s="57">
        <v>404.7</v>
      </c>
      <c r="N165" s="51">
        <v>293.42</v>
      </c>
      <c r="O165" s="51">
        <v>111.28</v>
      </c>
      <c r="P165" s="84">
        <f t="shared" ref="P165" si="130">M165*1.2*47000</f>
        <v>22825080</v>
      </c>
      <c r="Q165" s="84">
        <f t="shared" ref="Q165:Q174" si="131">P165*0.8</f>
        <v>18260064</v>
      </c>
      <c r="R165" s="84">
        <f t="shared" ref="R165" si="132">P165-Q165</f>
        <v>4565016</v>
      </c>
      <c r="S165" s="53"/>
    </row>
    <row r="166" spans="1:20" s="55" customFormat="1" ht="26.1" customHeight="1" x14ac:dyDescent="0.25">
      <c r="A166" s="45" t="s">
        <v>226</v>
      </c>
      <c r="B166" s="67" t="s">
        <v>53</v>
      </c>
      <c r="C166" s="79" t="s">
        <v>231</v>
      </c>
      <c r="D166" s="48">
        <v>43000</v>
      </c>
      <c r="E166" s="66" t="s">
        <v>122</v>
      </c>
      <c r="F166" s="66" t="s">
        <v>308</v>
      </c>
      <c r="G166" s="50">
        <v>28</v>
      </c>
      <c r="H166" s="50">
        <v>28</v>
      </c>
      <c r="I166" s="51">
        <v>340.9</v>
      </c>
      <c r="J166" s="50">
        <v>10</v>
      </c>
      <c r="K166" s="50">
        <v>3</v>
      </c>
      <c r="L166" s="50">
        <v>7</v>
      </c>
      <c r="M166" s="57">
        <v>340.9</v>
      </c>
      <c r="N166" s="51">
        <v>120</v>
      </c>
      <c r="O166" s="51">
        <v>220.9</v>
      </c>
      <c r="P166" s="84">
        <f t="shared" ref="P166:P174" si="133">M166*1.2*47000</f>
        <v>19226760</v>
      </c>
      <c r="Q166" s="84">
        <f t="shared" si="131"/>
        <v>15381408</v>
      </c>
      <c r="R166" s="84">
        <f t="shared" ref="R166:R174" si="134">P166-Q166</f>
        <v>3845352</v>
      </c>
      <c r="S166" s="53"/>
    </row>
    <row r="167" spans="1:20" s="55" customFormat="1" ht="26.1" customHeight="1" x14ac:dyDescent="0.25">
      <c r="A167" s="45" t="s">
        <v>227</v>
      </c>
      <c r="B167" s="67" t="s">
        <v>54</v>
      </c>
      <c r="C167" s="79" t="s">
        <v>231</v>
      </c>
      <c r="D167" s="48">
        <v>43000</v>
      </c>
      <c r="E167" s="66" t="s">
        <v>122</v>
      </c>
      <c r="F167" s="66" t="s">
        <v>308</v>
      </c>
      <c r="G167" s="50">
        <v>23</v>
      </c>
      <c r="H167" s="50">
        <v>23</v>
      </c>
      <c r="I167" s="51">
        <v>331.5</v>
      </c>
      <c r="J167" s="50">
        <v>10</v>
      </c>
      <c r="K167" s="50">
        <v>1</v>
      </c>
      <c r="L167" s="50">
        <v>9</v>
      </c>
      <c r="M167" s="57">
        <v>331.5</v>
      </c>
      <c r="N167" s="51">
        <v>41.2</v>
      </c>
      <c r="O167" s="51">
        <v>290.3</v>
      </c>
      <c r="P167" s="84">
        <f t="shared" si="133"/>
        <v>18696600</v>
      </c>
      <c r="Q167" s="84">
        <f t="shared" si="131"/>
        <v>14957280</v>
      </c>
      <c r="R167" s="84">
        <f t="shared" si="134"/>
        <v>3739320</v>
      </c>
      <c r="S167" s="53"/>
    </row>
    <row r="168" spans="1:20" s="55" customFormat="1" ht="26.1" customHeight="1" x14ac:dyDescent="0.25">
      <c r="A168" s="45" t="s">
        <v>228</v>
      </c>
      <c r="B168" s="67" t="s">
        <v>55</v>
      </c>
      <c r="C168" s="79" t="s">
        <v>231</v>
      </c>
      <c r="D168" s="48">
        <v>43364</v>
      </c>
      <c r="E168" s="66" t="s">
        <v>122</v>
      </c>
      <c r="F168" s="66" t="s">
        <v>308</v>
      </c>
      <c r="G168" s="50">
        <v>19</v>
      </c>
      <c r="H168" s="50">
        <v>19</v>
      </c>
      <c r="I168" s="51">
        <v>405.8</v>
      </c>
      <c r="J168" s="50">
        <v>9</v>
      </c>
      <c r="K168" s="50">
        <v>6</v>
      </c>
      <c r="L168" s="50">
        <v>3</v>
      </c>
      <c r="M168" s="57">
        <v>405.8</v>
      </c>
      <c r="N168" s="51">
        <v>285.89999999999998</v>
      </c>
      <c r="O168" s="51">
        <v>119.9</v>
      </c>
      <c r="P168" s="84">
        <f t="shared" si="133"/>
        <v>22887120</v>
      </c>
      <c r="Q168" s="84">
        <f t="shared" si="131"/>
        <v>18309696</v>
      </c>
      <c r="R168" s="84">
        <f t="shared" si="134"/>
        <v>4577424</v>
      </c>
      <c r="S168" s="53"/>
    </row>
    <row r="169" spans="1:20" s="55" customFormat="1" ht="26.1" customHeight="1" x14ac:dyDescent="0.25">
      <c r="A169" s="45" t="s">
        <v>229</v>
      </c>
      <c r="B169" s="67" t="s">
        <v>56</v>
      </c>
      <c r="C169" s="79" t="s">
        <v>231</v>
      </c>
      <c r="D169" s="48">
        <v>43000</v>
      </c>
      <c r="E169" s="66" t="s">
        <v>122</v>
      </c>
      <c r="F169" s="66" t="s">
        <v>308</v>
      </c>
      <c r="G169" s="50">
        <v>46</v>
      </c>
      <c r="H169" s="50">
        <v>46</v>
      </c>
      <c r="I169" s="51">
        <v>411.6</v>
      </c>
      <c r="J169" s="50">
        <v>8</v>
      </c>
      <c r="K169" s="50">
        <v>2</v>
      </c>
      <c r="L169" s="50">
        <v>6</v>
      </c>
      <c r="M169" s="51">
        <v>411.6</v>
      </c>
      <c r="N169" s="51">
        <v>109.4</v>
      </c>
      <c r="O169" s="51">
        <v>302.2</v>
      </c>
      <c r="P169" s="84">
        <f t="shared" si="133"/>
        <v>23214240</v>
      </c>
      <c r="Q169" s="84">
        <f t="shared" si="131"/>
        <v>18571392</v>
      </c>
      <c r="R169" s="84">
        <f t="shared" si="134"/>
        <v>4642848</v>
      </c>
      <c r="S169" s="53"/>
    </row>
    <row r="170" spans="1:20" s="55" customFormat="1" ht="26.1" customHeight="1" x14ac:dyDescent="0.25">
      <c r="A170" s="45" t="s">
        <v>281</v>
      </c>
      <c r="B170" s="67" t="s">
        <v>57</v>
      </c>
      <c r="C170" s="79" t="s">
        <v>231</v>
      </c>
      <c r="D170" s="48">
        <v>43000</v>
      </c>
      <c r="E170" s="66" t="s">
        <v>122</v>
      </c>
      <c r="F170" s="66" t="s">
        <v>308</v>
      </c>
      <c r="G170" s="50">
        <v>23</v>
      </c>
      <c r="H170" s="50">
        <v>23</v>
      </c>
      <c r="I170" s="51">
        <v>408.5</v>
      </c>
      <c r="J170" s="50">
        <v>8</v>
      </c>
      <c r="K170" s="50">
        <v>6</v>
      </c>
      <c r="L170" s="50">
        <v>2</v>
      </c>
      <c r="M170" s="51">
        <v>408.5</v>
      </c>
      <c r="N170" s="51">
        <v>299.89999999999998</v>
      </c>
      <c r="O170" s="51">
        <v>108.6</v>
      </c>
      <c r="P170" s="84">
        <f t="shared" si="133"/>
        <v>23039400</v>
      </c>
      <c r="Q170" s="84">
        <f t="shared" si="131"/>
        <v>18431520</v>
      </c>
      <c r="R170" s="84">
        <f t="shared" si="134"/>
        <v>4607880</v>
      </c>
      <c r="S170" s="53"/>
    </row>
    <row r="171" spans="1:20" s="55" customFormat="1" ht="26.1" customHeight="1" x14ac:dyDescent="0.25">
      <c r="A171" s="45" t="s">
        <v>282</v>
      </c>
      <c r="B171" s="67" t="s">
        <v>58</v>
      </c>
      <c r="C171" s="79" t="s">
        <v>231</v>
      </c>
      <c r="D171" s="48">
        <v>43000</v>
      </c>
      <c r="E171" s="66" t="s">
        <v>122</v>
      </c>
      <c r="F171" s="66" t="s">
        <v>308</v>
      </c>
      <c r="G171" s="50">
        <v>25</v>
      </c>
      <c r="H171" s="50">
        <v>25</v>
      </c>
      <c r="I171" s="51">
        <v>744.2</v>
      </c>
      <c r="J171" s="50">
        <v>16</v>
      </c>
      <c r="K171" s="50">
        <v>15</v>
      </c>
      <c r="L171" s="50">
        <v>1</v>
      </c>
      <c r="M171" s="51">
        <v>744.2</v>
      </c>
      <c r="N171" s="51">
        <v>712.4</v>
      </c>
      <c r="O171" s="51">
        <v>31.8</v>
      </c>
      <c r="P171" s="84">
        <f t="shared" si="133"/>
        <v>41972880</v>
      </c>
      <c r="Q171" s="84">
        <f t="shared" si="131"/>
        <v>33578304</v>
      </c>
      <c r="R171" s="84">
        <f t="shared" si="134"/>
        <v>8394576</v>
      </c>
      <c r="S171" s="53"/>
    </row>
    <row r="172" spans="1:20" s="55" customFormat="1" ht="26.1" customHeight="1" x14ac:dyDescent="0.25">
      <c r="A172" s="45" t="s">
        <v>283</v>
      </c>
      <c r="B172" s="67" t="s">
        <v>59</v>
      </c>
      <c r="C172" s="79" t="s">
        <v>231</v>
      </c>
      <c r="D172" s="48">
        <v>43364</v>
      </c>
      <c r="E172" s="66" t="s">
        <v>122</v>
      </c>
      <c r="F172" s="66" t="s">
        <v>308</v>
      </c>
      <c r="G172" s="50">
        <v>40</v>
      </c>
      <c r="H172" s="50">
        <v>40</v>
      </c>
      <c r="I172" s="51">
        <v>745.5</v>
      </c>
      <c r="J172" s="50">
        <v>16</v>
      </c>
      <c r="K172" s="50">
        <v>15</v>
      </c>
      <c r="L172" s="50">
        <v>1</v>
      </c>
      <c r="M172" s="51">
        <v>745.5</v>
      </c>
      <c r="N172" s="51">
        <v>703.3</v>
      </c>
      <c r="O172" s="51">
        <v>42.2</v>
      </c>
      <c r="P172" s="84">
        <f t="shared" si="133"/>
        <v>42046200</v>
      </c>
      <c r="Q172" s="84">
        <f t="shared" si="131"/>
        <v>33636960</v>
      </c>
      <c r="R172" s="84">
        <f t="shared" si="134"/>
        <v>8409240</v>
      </c>
      <c r="S172" s="53"/>
    </row>
    <row r="173" spans="1:20" s="55" customFormat="1" ht="26.1" customHeight="1" x14ac:dyDescent="0.25">
      <c r="A173" s="45" t="s">
        <v>284</v>
      </c>
      <c r="B173" s="67" t="s">
        <v>60</v>
      </c>
      <c r="C173" s="79" t="s">
        <v>231</v>
      </c>
      <c r="D173" s="48">
        <v>43000</v>
      </c>
      <c r="E173" s="66" t="s">
        <v>122</v>
      </c>
      <c r="F173" s="66" t="s">
        <v>308</v>
      </c>
      <c r="G173" s="50">
        <v>62</v>
      </c>
      <c r="H173" s="50">
        <v>62</v>
      </c>
      <c r="I173" s="51">
        <v>1148.45</v>
      </c>
      <c r="J173" s="50">
        <v>24</v>
      </c>
      <c r="K173" s="50">
        <v>24</v>
      </c>
      <c r="L173" s="50">
        <v>0</v>
      </c>
      <c r="M173" s="51">
        <v>1148.45</v>
      </c>
      <c r="N173" s="51">
        <v>1148.45</v>
      </c>
      <c r="O173" s="51">
        <v>0</v>
      </c>
      <c r="P173" s="84">
        <f t="shared" si="133"/>
        <v>64772580.000000007</v>
      </c>
      <c r="Q173" s="84">
        <f t="shared" si="131"/>
        <v>51818064.000000007</v>
      </c>
      <c r="R173" s="84">
        <f t="shared" si="134"/>
        <v>12954516</v>
      </c>
      <c r="S173" s="53"/>
    </row>
    <row r="174" spans="1:20" s="55" customFormat="1" ht="26.1" customHeight="1" x14ac:dyDescent="0.25">
      <c r="A174" s="45" t="s">
        <v>285</v>
      </c>
      <c r="B174" s="67" t="s">
        <v>136</v>
      </c>
      <c r="C174" s="79" t="s">
        <v>137</v>
      </c>
      <c r="D174" s="48">
        <v>43364</v>
      </c>
      <c r="E174" s="66" t="s">
        <v>122</v>
      </c>
      <c r="F174" s="66" t="s">
        <v>308</v>
      </c>
      <c r="G174" s="50">
        <v>54</v>
      </c>
      <c r="H174" s="50">
        <v>54</v>
      </c>
      <c r="I174" s="51">
        <v>1113.8</v>
      </c>
      <c r="J174" s="50">
        <f>K174+L174</f>
        <v>24</v>
      </c>
      <c r="K174" s="50">
        <v>23</v>
      </c>
      <c r="L174" s="50">
        <v>1</v>
      </c>
      <c r="M174" s="51">
        <f>N174+O174</f>
        <v>1113.8</v>
      </c>
      <c r="N174" s="51">
        <v>1072.5999999999999</v>
      </c>
      <c r="O174" s="51">
        <v>41.2</v>
      </c>
      <c r="P174" s="84">
        <f t="shared" si="133"/>
        <v>62818320</v>
      </c>
      <c r="Q174" s="84">
        <f t="shared" si="131"/>
        <v>50254656</v>
      </c>
      <c r="R174" s="84">
        <f t="shared" si="134"/>
        <v>12563664</v>
      </c>
      <c r="S174" s="90"/>
      <c r="T174" s="91"/>
    </row>
    <row r="175" spans="1:20" s="55" customFormat="1" ht="26.1" customHeight="1" x14ac:dyDescent="0.25">
      <c r="A175" s="135" t="s">
        <v>410</v>
      </c>
      <c r="B175" s="136"/>
      <c r="C175" s="45" t="s">
        <v>19</v>
      </c>
      <c r="D175" s="45" t="s">
        <v>19</v>
      </c>
      <c r="E175" s="45" t="s">
        <v>19</v>
      </c>
      <c r="F175" s="45" t="s">
        <v>19</v>
      </c>
      <c r="G175" s="50">
        <f>SUM(G176:G179)</f>
        <v>81</v>
      </c>
      <c r="H175" s="50">
        <f t="shared" ref="H175:R175" si="135">SUM(H176:H179)</f>
        <v>81</v>
      </c>
      <c r="I175" s="51">
        <f t="shared" si="135"/>
        <v>1119.8800000000001</v>
      </c>
      <c r="J175" s="50">
        <f t="shared" si="135"/>
        <v>30</v>
      </c>
      <c r="K175" s="50">
        <f t="shared" si="135"/>
        <v>22</v>
      </c>
      <c r="L175" s="50">
        <f t="shared" si="135"/>
        <v>8</v>
      </c>
      <c r="M175" s="51">
        <f t="shared" si="135"/>
        <v>1119.8800000000001</v>
      </c>
      <c r="N175" s="51">
        <f t="shared" si="135"/>
        <v>984.5</v>
      </c>
      <c r="O175" s="51">
        <f t="shared" si="135"/>
        <v>135.38</v>
      </c>
      <c r="P175" s="52">
        <f t="shared" si="135"/>
        <v>63161232</v>
      </c>
      <c r="Q175" s="84">
        <f t="shared" si="135"/>
        <v>31580616</v>
      </c>
      <c r="R175" s="84">
        <f t="shared" si="135"/>
        <v>31580616</v>
      </c>
      <c r="S175" s="90"/>
      <c r="T175" s="91"/>
    </row>
    <row r="176" spans="1:20" s="55" customFormat="1" ht="26.25" customHeight="1" x14ac:dyDescent="0.25">
      <c r="A176" s="45" t="s">
        <v>292</v>
      </c>
      <c r="B176" s="46" t="s">
        <v>502</v>
      </c>
      <c r="C176" s="45">
        <v>1814</v>
      </c>
      <c r="D176" s="48">
        <v>43363</v>
      </c>
      <c r="E176" s="66" t="s">
        <v>122</v>
      </c>
      <c r="F176" s="66" t="s">
        <v>308</v>
      </c>
      <c r="G176" s="50">
        <v>25</v>
      </c>
      <c r="H176" s="50">
        <v>25</v>
      </c>
      <c r="I176" s="51">
        <v>398.38</v>
      </c>
      <c r="J176" s="50">
        <v>12</v>
      </c>
      <c r="K176" s="50">
        <v>12</v>
      </c>
      <c r="L176" s="50">
        <v>0</v>
      </c>
      <c r="M176" s="51">
        <v>398.38</v>
      </c>
      <c r="N176" s="51">
        <v>398.38</v>
      </c>
      <c r="O176" s="51">
        <v>0</v>
      </c>
      <c r="P176" s="52">
        <f>M176*1.2*47000</f>
        <v>22468632</v>
      </c>
      <c r="Q176" s="84">
        <f>P176*0.5</f>
        <v>11234316</v>
      </c>
      <c r="R176" s="84">
        <f t="shared" ref="R176" si="136">P176-Q176</f>
        <v>11234316</v>
      </c>
      <c r="S176" s="59"/>
      <c r="T176" s="80"/>
    </row>
    <row r="177" spans="1:20" s="55" customFormat="1" ht="28.9" customHeight="1" x14ac:dyDescent="0.25">
      <c r="A177" s="45" t="s">
        <v>293</v>
      </c>
      <c r="B177" s="46" t="s">
        <v>484</v>
      </c>
      <c r="C177" s="45">
        <v>2037</v>
      </c>
      <c r="D177" s="48">
        <v>43760</v>
      </c>
      <c r="E177" s="66" t="s">
        <v>122</v>
      </c>
      <c r="F177" s="66" t="s">
        <v>308</v>
      </c>
      <c r="G177" s="50">
        <v>28</v>
      </c>
      <c r="H177" s="50">
        <v>28</v>
      </c>
      <c r="I177" s="51">
        <v>334.05</v>
      </c>
      <c r="J177" s="50">
        <v>8</v>
      </c>
      <c r="K177" s="50">
        <v>6</v>
      </c>
      <c r="L177" s="50">
        <v>2</v>
      </c>
      <c r="M177" s="51">
        <v>334.05</v>
      </c>
      <c r="N177" s="51">
        <v>259.33</v>
      </c>
      <c r="O177" s="51">
        <v>74.72</v>
      </c>
      <c r="P177" s="52">
        <f>M177*1.2*47000</f>
        <v>18840420</v>
      </c>
      <c r="Q177" s="84">
        <f>P177*0.5</f>
        <v>9420210</v>
      </c>
      <c r="R177" s="84">
        <f>P177-Q177</f>
        <v>9420210</v>
      </c>
      <c r="S177" s="59"/>
      <c r="T177" s="80"/>
    </row>
    <row r="178" spans="1:20" s="55" customFormat="1" ht="29.45" customHeight="1" x14ac:dyDescent="0.25">
      <c r="A178" s="45" t="s">
        <v>310</v>
      </c>
      <c r="B178" s="46" t="s">
        <v>74</v>
      </c>
      <c r="C178" s="45">
        <v>1814</v>
      </c>
      <c r="D178" s="48">
        <v>43363</v>
      </c>
      <c r="E178" s="66" t="s">
        <v>122</v>
      </c>
      <c r="F178" s="66" t="s">
        <v>308</v>
      </c>
      <c r="G178" s="50">
        <v>12</v>
      </c>
      <c r="H178" s="50">
        <v>12</v>
      </c>
      <c r="I178" s="51">
        <v>135.47999999999999</v>
      </c>
      <c r="J178" s="50">
        <v>4</v>
      </c>
      <c r="K178" s="50">
        <v>3</v>
      </c>
      <c r="L178" s="50">
        <v>1</v>
      </c>
      <c r="M178" s="51">
        <v>135.47999999999999</v>
      </c>
      <c r="N178" s="51">
        <v>108.56</v>
      </c>
      <c r="O178" s="51">
        <v>26.92</v>
      </c>
      <c r="P178" s="52">
        <f>M178*1.2*47000</f>
        <v>7641072</v>
      </c>
      <c r="Q178" s="84">
        <f>P178*0.5</f>
        <v>3820536</v>
      </c>
      <c r="R178" s="84">
        <f>P178-Q178</f>
        <v>3820536</v>
      </c>
      <c r="S178" s="59"/>
      <c r="T178" s="80"/>
    </row>
    <row r="179" spans="1:20" s="55" customFormat="1" ht="29.45" customHeight="1" x14ac:dyDescent="0.25">
      <c r="A179" s="45" t="s">
        <v>311</v>
      </c>
      <c r="B179" s="46" t="s">
        <v>75</v>
      </c>
      <c r="C179" s="45">
        <v>1814</v>
      </c>
      <c r="D179" s="48">
        <v>43363</v>
      </c>
      <c r="E179" s="66" t="s">
        <v>122</v>
      </c>
      <c r="F179" s="66" t="s">
        <v>308</v>
      </c>
      <c r="G179" s="50">
        <v>16</v>
      </c>
      <c r="H179" s="50">
        <v>16</v>
      </c>
      <c r="I179" s="51">
        <v>251.97</v>
      </c>
      <c r="J179" s="50">
        <v>6</v>
      </c>
      <c r="K179" s="50">
        <v>1</v>
      </c>
      <c r="L179" s="50">
        <v>5</v>
      </c>
      <c r="M179" s="51">
        <v>251.97</v>
      </c>
      <c r="N179" s="51">
        <v>218.23</v>
      </c>
      <c r="O179" s="51">
        <v>33.74</v>
      </c>
      <c r="P179" s="52">
        <f>M179*1.2*47000</f>
        <v>14211107.999999998</v>
      </c>
      <c r="Q179" s="84">
        <f>P179*0.5</f>
        <v>7105553.9999999991</v>
      </c>
      <c r="R179" s="84">
        <f>P179-Q179</f>
        <v>7105553.9999999991</v>
      </c>
      <c r="S179" s="59"/>
      <c r="T179" s="80"/>
    </row>
    <row r="180" spans="1:20" s="55" customFormat="1" ht="17.25" customHeight="1" x14ac:dyDescent="0.25">
      <c r="A180" s="138" t="s">
        <v>420</v>
      </c>
      <c r="B180" s="139"/>
      <c r="C180" s="45" t="s">
        <v>30</v>
      </c>
      <c r="D180" s="45" t="s">
        <v>30</v>
      </c>
      <c r="E180" s="45" t="s">
        <v>30</v>
      </c>
      <c r="F180" s="45" t="s">
        <v>30</v>
      </c>
      <c r="G180" s="56">
        <f>SUM(G182,G183,G184,G185,G187,G188,G189,G190,G191,G192,G194,G196,G198,G199,G200,G201,G202,G204,G205,G206,G207,G208,G209,G210,G211)</f>
        <v>914</v>
      </c>
      <c r="H180" s="56">
        <f t="shared" ref="H180:R180" si="137">SUM(H182,H183,H184,H185,H187,H188,H189,H190,H191,H192,H194,H196,H198,H199,H200,H201,H202,H204,H205,H206,H207,H208,H209,H210,H211)</f>
        <v>914</v>
      </c>
      <c r="I180" s="57">
        <f t="shared" si="137"/>
        <v>15033.880000000001</v>
      </c>
      <c r="J180" s="56">
        <f t="shared" si="137"/>
        <v>448</v>
      </c>
      <c r="K180" s="56">
        <f t="shared" si="137"/>
        <v>355</v>
      </c>
      <c r="L180" s="56">
        <f t="shared" si="137"/>
        <v>93</v>
      </c>
      <c r="M180" s="57">
        <f t="shared" si="137"/>
        <v>14622.02</v>
      </c>
      <c r="N180" s="57">
        <f t="shared" si="137"/>
        <v>11473.740000000002</v>
      </c>
      <c r="O180" s="57">
        <f t="shared" si="137"/>
        <v>3148.2799999999997</v>
      </c>
      <c r="P180" s="52">
        <f t="shared" si="137"/>
        <v>808012800</v>
      </c>
      <c r="Q180" s="52">
        <f t="shared" si="137"/>
        <v>582914624.39999998</v>
      </c>
      <c r="R180" s="52">
        <f t="shared" si="137"/>
        <v>225098175.59999996</v>
      </c>
      <c r="S180" s="92"/>
      <c r="T180" s="91"/>
    </row>
    <row r="181" spans="1:20" s="55" customFormat="1" ht="28.9" customHeight="1" x14ac:dyDescent="0.25">
      <c r="A181" s="135" t="s">
        <v>45</v>
      </c>
      <c r="B181" s="136"/>
      <c r="C181" s="45" t="s">
        <v>30</v>
      </c>
      <c r="D181" s="45" t="s">
        <v>30</v>
      </c>
      <c r="E181" s="45" t="s">
        <v>30</v>
      </c>
      <c r="F181" s="45" t="s">
        <v>30</v>
      </c>
      <c r="G181" s="56">
        <f>SUM(G182:G185)</f>
        <v>59</v>
      </c>
      <c r="H181" s="56">
        <f t="shared" ref="H181:R181" si="138">SUM(H182:H185)</f>
        <v>59</v>
      </c>
      <c r="I181" s="57">
        <f t="shared" si="138"/>
        <v>806.68000000000006</v>
      </c>
      <c r="J181" s="56">
        <f t="shared" si="138"/>
        <v>26</v>
      </c>
      <c r="K181" s="56">
        <f t="shared" si="138"/>
        <v>15</v>
      </c>
      <c r="L181" s="56">
        <f t="shared" si="138"/>
        <v>11</v>
      </c>
      <c r="M181" s="57">
        <f t="shared" si="138"/>
        <v>806.68000000000006</v>
      </c>
      <c r="N181" s="57">
        <f t="shared" si="138"/>
        <v>529.12</v>
      </c>
      <c r="O181" s="57">
        <f t="shared" si="138"/>
        <v>277.56</v>
      </c>
      <c r="P181" s="52">
        <f t="shared" si="138"/>
        <v>38720640</v>
      </c>
      <c r="Q181" s="52">
        <f t="shared" si="138"/>
        <v>36784608</v>
      </c>
      <c r="R181" s="52">
        <f t="shared" si="138"/>
        <v>1936032</v>
      </c>
      <c r="S181" s="90"/>
      <c r="T181" s="91"/>
    </row>
    <row r="182" spans="1:20" s="55" customFormat="1" ht="27" customHeight="1" x14ac:dyDescent="0.25">
      <c r="A182" s="45" t="s">
        <v>312</v>
      </c>
      <c r="B182" s="67" t="s">
        <v>95</v>
      </c>
      <c r="C182" s="45" t="s">
        <v>267</v>
      </c>
      <c r="D182" s="48">
        <v>43285</v>
      </c>
      <c r="E182" s="66" t="s">
        <v>308</v>
      </c>
      <c r="F182" s="66" t="s">
        <v>301</v>
      </c>
      <c r="G182" s="56">
        <v>3</v>
      </c>
      <c r="H182" s="56">
        <v>3</v>
      </c>
      <c r="I182" s="57">
        <v>71.5</v>
      </c>
      <c r="J182" s="56">
        <v>2</v>
      </c>
      <c r="K182" s="56">
        <v>0</v>
      </c>
      <c r="L182" s="56">
        <v>2</v>
      </c>
      <c r="M182" s="57">
        <v>71.5</v>
      </c>
      <c r="N182" s="57">
        <v>0</v>
      </c>
      <c r="O182" s="57">
        <v>71.5</v>
      </c>
      <c r="P182" s="52">
        <f t="shared" ref="P182" si="139">M182*1.2*40000</f>
        <v>3432000</v>
      </c>
      <c r="Q182" s="52">
        <f t="shared" ref="Q182:Q196" si="140">P182*0.95</f>
        <v>3260400</v>
      </c>
      <c r="R182" s="52">
        <f t="shared" ref="R182" si="141">P182-Q182</f>
        <v>171600</v>
      </c>
      <c r="S182" s="53"/>
    </row>
    <row r="183" spans="1:20" s="55" customFormat="1" ht="27" customHeight="1" x14ac:dyDescent="0.25">
      <c r="A183" s="45" t="s">
        <v>313</v>
      </c>
      <c r="B183" s="67" t="s">
        <v>96</v>
      </c>
      <c r="C183" s="45" t="s">
        <v>268</v>
      </c>
      <c r="D183" s="48">
        <v>43285</v>
      </c>
      <c r="E183" s="66" t="s">
        <v>308</v>
      </c>
      <c r="F183" s="66" t="s">
        <v>301</v>
      </c>
      <c r="G183" s="56">
        <v>19</v>
      </c>
      <c r="H183" s="56">
        <v>19</v>
      </c>
      <c r="I183" s="57">
        <v>219.68</v>
      </c>
      <c r="J183" s="56">
        <v>8</v>
      </c>
      <c r="K183" s="56">
        <v>3</v>
      </c>
      <c r="L183" s="56">
        <v>5</v>
      </c>
      <c r="M183" s="57">
        <v>219.68</v>
      </c>
      <c r="N183" s="57">
        <v>108.98</v>
      </c>
      <c r="O183" s="57">
        <v>110.7</v>
      </c>
      <c r="P183" s="52">
        <f t="shared" ref="P183:P185" si="142">M183*1.2*40000</f>
        <v>10544640</v>
      </c>
      <c r="Q183" s="52">
        <f t="shared" si="140"/>
        <v>10017408</v>
      </c>
      <c r="R183" s="52">
        <f t="shared" ref="R183:R185" si="143">P183-Q183</f>
        <v>527232</v>
      </c>
      <c r="S183" s="53"/>
    </row>
    <row r="184" spans="1:20" s="55" customFormat="1" ht="27.6" customHeight="1" x14ac:dyDescent="0.25">
      <c r="A184" s="45" t="s">
        <v>314</v>
      </c>
      <c r="B184" s="67" t="s">
        <v>97</v>
      </c>
      <c r="C184" s="45" t="s">
        <v>269</v>
      </c>
      <c r="D184" s="48">
        <v>43285</v>
      </c>
      <c r="E184" s="66" t="s">
        <v>308</v>
      </c>
      <c r="F184" s="66" t="s">
        <v>301</v>
      </c>
      <c r="G184" s="56">
        <v>12</v>
      </c>
      <c r="H184" s="56">
        <v>12</v>
      </c>
      <c r="I184" s="57">
        <v>200.15</v>
      </c>
      <c r="J184" s="56">
        <v>8</v>
      </c>
      <c r="K184" s="56">
        <v>4</v>
      </c>
      <c r="L184" s="56">
        <v>4</v>
      </c>
      <c r="M184" s="57">
        <v>200.15</v>
      </c>
      <c r="N184" s="57">
        <v>104.79</v>
      </c>
      <c r="O184" s="57">
        <v>95.36</v>
      </c>
      <c r="P184" s="52">
        <f t="shared" si="142"/>
        <v>9607200</v>
      </c>
      <c r="Q184" s="52">
        <f t="shared" si="140"/>
        <v>9126840</v>
      </c>
      <c r="R184" s="52">
        <f t="shared" si="143"/>
        <v>480360</v>
      </c>
      <c r="S184" s="59"/>
    </row>
    <row r="185" spans="1:20" s="55" customFormat="1" ht="28.9" customHeight="1" x14ac:dyDescent="0.25">
      <c r="A185" s="45" t="s">
        <v>315</v>
      </c>
      <c r="B185" s="67" t="s">
        <v>98</v>
      </c>
      <c r="C185" s="45" t="s">
        <v>270</v>
      </c>
      <c r="D185" s="48">
        <v>43285</v>
      </c>
      <c r="E185" s="66" t="s">
        <v>308</v>
      </c>
      <c r="F185" s="66" t="s">
        <v>301</v>
      </c>
      <c r="G185" s="56">
        <v>25</v>
      </c>
      <c r="H185" s="56">
        <v>25</v>
      </c>
      <c r="I185" s="57">
        <v>315.35000000000002</v>
      </c>
      <c r="J185" s="56">
        <v>8</v>
      </c>
      <c r="K185" s="56">
        <v>8</v>
      </c>
      <c r="L185" s="56">
        <v>0</v>
      </c>
      <c r="M185" s="57">
        <v>315.35000000000002</v>
      </c>
      <c r="N185" s="57">
        <v>315.35000000000002</v>
      </c>
      <c r="O185" s="57">
        <v>0</v>
      </c>
      <c r="P185" s="52">
        <f t="shared" si="142"/>
        <v>15136800</v>
      </c>
      <c r="Q185" s="52">
        <f t="shared" si="140"/>
        <v>14379960</v>
      </c>
      <c r="R185" s="52">
        <f t="shared" si="143"/>
        <v>756840</v>
      </c>
      <c r="S185" s="82"/>
    </row>
    <row r="186" spans="1:20" s="55" customFormat="1" ht="26.1" customHeight="1" x14ac:dyDescent="0.25">
      <c r="A186" s="135" t="s">
        <v>298</v>
      </c>
      <c r="B186" s="136"/>
      <c r="C186" s="45" t="s">
        <v>30</v>
      </c>
      <c r="D186" s="45" t="s">
        <v>30</v>
      </c>
      <c r="E186" s="45" t="s">
        <v>30</v>
      </c>
      <c r="F186" s="45" t="s">
        <v>30</v>
      </c>
      <c r="G186" s="56">
        <f>SUM(G187:G192)</f>
        <v>45</v>
      </c>
      <c r="H186" s="56">
        <f t="shared" ref="H186:R186" si="144">SUM(H187:H192)</f>
        <v>45</v>
      </c>
      <c r="I186" s="57">
        <f t="shared" si="144"/>
        <v>790.81000000000006</v>
      </c>
      <c r="J186" s="56">
        <f t="shared" si="144"/>
        <v>27</v>
      </c>
      <c r="K186" s="56">
        <f t="shared" si="144"/>
        <v>16</v>
      </c>
      <c r="L186" s="56">
        <f t="shared" si="144"/>
        <v>11</v>
      </c>
      <c r="M186" s="57">
        <f t="shared" si="144"/>
        <v>790.84</v>
      </c>
      <c r="N186" s="57">
        <f t="shared" si="144"/>
        <v>321.77</v>
      </c>
      <c r="O186" s="57">
        <f t="shared" si="144"/>
        <v>469.07</v>
      </c>
      <c r="P186" s="52">
        <f t="shared" si="144"/>
        <v>37960320</v>
      </c>
      <c r="Q186" s="58">
        <f t="shared" si="144"/>
        <v>36062304</v>
      </c>
      <c r="R186" s="58">
        <f t="shared" si="144"/>
        <v>1898016</v>
      </c>
      <c r="S186" s="82"/>
    </row>
    <row r="187" spans="1:20" s="55" customFormat="1" ht="26.1" customHeight="1" x14ac:dyDescent="0.25">
      <c r="A187" s="45" t="s">
        <v>316</v>
      </c>
      <c r="B187" s="83" t="s">
        <v>349</v>
      </c>
      <c r="C187" s="45">
        <v>1257</v>
      </c>
      <c r="D187" s="48">
        <v>43804</v>
      </c>
      <c r="E187" s="66" t="s">
        <v>308</v>
      </c>
      <c r="F187" s="66" t="s">
        <v>301</v>
      </c>
      <c r="G187" s="56">
        <v>11</v>
      </c>
      <c r="H187" s="56">
        <v>11</v>
      </c>
      <c r="I187" s="57">
        <v>107.65</v>
      </c>
      <c r="J187" s="56">
        <v>5</v>
      </c>
      <c r="K187" s="56">
        <v>0</v>
      </c>
      <c r="L187" s="56">
        <v>5</v>
      </c>
      <c r="M187" s="57">
        <v>107.65</v>
      </c>
      <c r="N187" s="57">
        <v>0</v>
      </c>
      <c r="O187" s="57">
        <v>107.65</v>
      </c>
      <c r="P187" s="52">
        <f t="shared" ref="P187" si="145">M187*1.2*40000</f>
        <v>5167200</v>
      </c>
      <c r="Q187" s="58">
        <f t="shared" si="140"/>
        <v>4908840</v>
      </c>
      <c r="R187" s="58">
        <f t="shared" ref="R187" si="146">P187-Q187</f>
        <v>258360</v>
      </c>
      <c r="S187" s="82"/>
    </row>
    <row r="188" spans="1:20" s="55" customFormat="1" ht="26.1" customHeight="1" x14ac:dyDescent="0.25">
      <c r="A188" s="45" t="s">
        <v>317</v>
      </c>
      <c r="B188" s="83" t="s">
        <v>299</v>
      </c>
      <c r="C188" s="45">
        <v>262</v>
      </c>
      <c r="D188" s="48">
        <v>43552</v>
      </c>
      <c r="E188" s="66" t="s">
        <v>308</v>
      </c>
      <c r="F188" s="66" t="s">
        <v>301</v>
      </c>
      <c r="G188" s="56">
        <v>3</v>
      </c>
      <c r="H188" s="56">
        <v>3</v>
      </c>
      <c r="I188" s="57">
        <v>94</v>
      </c>
      <c r="J188" s="56">
        <v>2</v>
      </c>
      <c r="K188" s="56">
        <v>0</v>
      </c>
      <c r="L188" s="56">
        <v>2</v>
      </c>
      <c r="M188" s="57">
        <v>94</v>
      </c>
      <c r="N188" s="57">
        <v>0</v>
      </c>
      <c r="O188" s="57">
        <v>94</v>
      </c>
      <c r="P188" s="52">
        <f t="shared" ref="P188:P189" si="147">M188*1.2*40000</f>
        <v>4512000</v>
      </c>
      <c r="Q188" s="58">
        <f t="shared" si="140"/>
        <v>4286400</v>
      </c>
      <c r="R188" s="58">
        <f t="shared" ref="R188:R189" si="148">P188-Q188</f>
        <v>225600</v>
      </c>
      <c r="S188" s="82"/>
    </row>
    <row r="189" spans="1:20" s="55" customFormat="1" ht="26.1" customHeight="1" x14ac:dyDescent="0.25">
      <c r="A189" s="45" t="s">
        <v>337</v>
      </c>
      <c r="B189" s="83" t="s">
        <v>350</v>
      </c>
      <c r="C189" s="45">
        <v>1256</v>
      </c>
      <c r="D189" s="48">
        <v>43804</v>
      </c>
      <c r="E189" s="66" t="s">
        <v>308</v>
      </c>
      <c r="F189" s="66" t="s">
        <v>301</v>
      </c>
      <c r="G189" s="56">
        <v>9</v>
      </c>
      <c r="H189" s="56">
        <v>9</v>
      </c>
      <c r="I189" s="57">
        <v>248.22</v>
      </c>
      <c r="J189" s="56">
        <v>9</v>
      </c>
      <c r="K189" s="56">
        <v>6</v>
      </c>
      <c r="L189" s="56">
        <v>3</v>
      </c>
      <c r="M189" s="57">
        <v>248.22</v>
      </c>
      <c r="N189" s="57">
        <v>0</v>
      </c>
      <c r="O189" s="57">
        <v>248.22</v>
      </c>
      <c r="P189" s="52">
        <f t="shared" si="147"/>
        <v>11914559.999999998</v>
      </c>
      <c r="Q189" s="58">
        <f t="shared" si="140"/>
        <v>11318831.999999998</v>
      </c>
      <c r="R189" s="58">
        <f t="shared" si="148"/>
        <v>595728</v>
      </c>
      <c r="S189" s="82"/>
    </row>
    <row r="190" spans="1:20" s="55" customFormat="1" ht="26.1" customHeight="1" x14ac:dyDescent="0.25">
      <c r="A190" s="45" t="s">
        <v>343</v>
      </c>
      <c r="B190" s="83" t="s">
        <v>300</v>
      </c>
      <c r="C190" s="45">
        <v>184</v>
      </c>
      <c r="D190" s="48">
        <v>43531</v>
      </c>
      <c r="E190" s="66" t="s">
        <v>308</v>
      </c>
      <c r="F190" s="66" t="s">
        <v>301</v>
      </c>
      <c r="G190" s="56">
        <v>7</v>
      </c>
      <c r="H190" s="56">
        <v>7</v>
      </c>
      <c r="I190" s="57">
        <v>93.7</v>
      </c>
      <c r="J190" s="56">
        <v>3</v>
      </c>
      <c r="K190" s="56">
        <v>2</v>
      </c>
      <c r="L190" s="56">
        <v>1</v>
      </c>
      <c r="M190" s="57">
        <v>93.73</v>
      </c>
      <c r="N190" s="57">
        <v>74.53</v>
      </c>
      <c r="O190" s="57">
        <v>19.2</v>
      </c>
      <c r="P190" s="52">
        <f>M190*1.2*40000</f>
        <v>4499040</v>
      </c>
      <c r="Q190" s="58">
        <f>P190*0.95</f>
        <v>4274088</v>
      </c>
      <c r="R190" s="58">
        <f>P190-Q190</f>
        <v>224952</v>
      </c>
      <c r="S190" s="82"/>
    </row>
    <row r="191" spans="1:20" s="55" customFormat="1" ht="26.1" customHeight="1" x14ac:dyDescent="0.25">
      <c r="A191" s="69" t="s">
        <v>344</v>
      </c>
      <c r="B191" s="113" t="s">
        <v>373</v>
      </c>
      <c r="C191" s="114" t="s">
        <v>374</v>
      </c>
      <c r="D191" s="115">
        <v>43894</v>
      </c>
      <c r="E191" s="66" t="s">
        <v>308</v>
      </c>
      <c r="F191" s="66" t="s">
        <v>301</v>
      </c>
      <c r="G191" s="116">
        <v>9</v>
      </c>
      <c r="H191" s="116">
        <v>9</v>
      </c>
      <c r="I191" s="117">
        <v>126.71</v>
      </c>
      <c r="J191" s="116">
        <v>4</v>
      </c>
      <c r="K191" s="116">
        <v>4</v>
      </c>
      <c r="L191" s="116">
        <v>0</v>
      </c>
      <c r="M191" s="117">
        <v>126.71</v>
      </c>
      <c r="N191" s="117">
        <v>126.71</v>
      </c>
      <c r="O191" s="118">
        <v>0</v>
      </c>
      <c r="P191" s="119">
        <f>M191*1.2*40000</f>
        <v>6082080</v>
      </c>
      <c r="Q191" s="119">
        <f>P191*0.95</f>
        <v>5777976</v>
      </c>
      <c r="R191" s="119">
        <f>P191-Q191</f>
        <v>304104</v>
      </c>
      <c r="S191" s="53"/>
    </row>
    <row r="192" spans="1:20" s="55" customFormat="1" ht="26.1" customHeight="1" x14ac:dyDescent="0.25">
      <c r="A192" s="69" t="s">
        <v>345</v>
      </c>
      <c r="B192" s="113" t="s">
        <v>375</v>
      </c>
      <c r="C192" s="114" t="s">
        <v>376</v>
      </c>
      <c r="D192" s="115">
        <v>43894</v>
      </c>
      <c r="E192" s="66" t="s">
        <v>308</v>
      </c>
      <c r="F192" s="66" t="s">
        <v>301</v>
      </c>
      <c r="G192" s="116">
        <v>6</v>
      </c>
      <c r="H192" s="116">
        <v>6</v>
      </c>
      <c r="I192" s="117">
        <v>120.53</v>
      </c>
      <c r="J192" s="116">
        <v>4</v>
      </c>
      <c r="K192" s="116">
        <v>4</v>
      </c>
      <c r="L192" s="116">
        <v>0</v>
      </c>
      <c r="M192" s="117">
        <v>120.53</v>
      </c>
      <c r="N192" s="117">
        <v>120.53</v>
      </c>
      <c r="O192" s="118">
        <v>0</v>
      </c>
      <c r="P192" s="119">
        <f>M192*1.2*40000</f>
        <v>5785440</v>
      </c>
      <c r="Q192" s="119">
        <f>P192*0.95</f>
        <v>5496168</v>
      </c>
      <c r="R192" s="119">
        <f>P192-Q192</f>
        <v>289272</v>
      </c>
      <c r="S192" s="53"/>
    </row>
    <row r="193" spans="1:20" s="55" customFormat="1" ht="26.1" customHeight="1" x14ac:dyDescent="0.25">
      <c r="A193" s="135" t="s">
        <v>303</v>
      </c>
      <c r="B193" s="136"/>
      <c r="C193" s="45" t="s">
        <v>30</v>
      </c>
      <c r="D193" s="45" t="s">
        <v>30</v>
      </c>
      <c r="E193" s="45" t="s">
        <v>30</v>
      </c>
      <c r="F193" s="45" t="s">
        <v>30</v>
      </c>
      <c r="G193" s="56">
        <v>12</v>
      </c>
      <c r="H193" s="56">
        <v>12</v>
      </c>
      <c r="I193" s="57">
        <v>206.9</v>
      </c>
      <c r="J193" s="56">
        <v>8</v>
      </c>
      <c r="K193" s="56">
        <v>8</v>
      </c>
      <c r="L193" s="56">
        <v>0</v>
      </c>
      <c r="M193" s="57">
        <v>206.9</v>
      </c>
      <c r="N193" s="57">
        <v>206.9</v>
      </c>
      <c r="O193" s="57">
        <v>0</v>
      </c>
      <c r="P193" s="52">
        <f t="shared" ref="P193" si="149">M193*1.2*40000</f>
        <v>9931200</v>
      </c>
      <c r="Q193" s="52">
        <f t="shared" si="140"/>
        <v>9434640</v>
      </c>
      <c r="R193" s="52">
        <f t="shared" ref="R193" si="150">P193-Q193</f>
        <v>496560</v>
      </c>
      <c r="S193" s="82"/>
    </row>
    <row r="194" spans="1:20" s="55" customFormat="1" ht="26.1" customHeight="1" x14ac:dyDescent="0.25">
      <c r="A194" s="45" t="s">
        <v>346</v>
      </c>
      <c r="B194" s="83" t="s">
        <v>304</v>
      </c>
      <c r="C194" s="45">
        <v>22</v>
      </c>
      <c r="D194" s="48">
        <v>43525</v>
      </c>
      <c r="E194" s="66" t="s">
        <v>308</v>
      </c>
      <c r="F194" s="66" t="s">
        <v>301</v>
      </c>
      <c r="G194" s="56">
        <v>12</v>
      </c>
      <c r="H194" s="56">
        <v>12</v>
      </c>
      <c r="I194" s="57">
        <v>206.9</v>
      </c>
      <c r="J194" s="56">
        <v>8</v>
      </c>
      <c r="K194" s="56">
        <v>8</v>
      </c>
      <c r="L194" s="56">
        <v>0</v>
      </c>
      <c r="M194" s="57">
        <v>206.9</v>
      </c>
      <c r="N194" s="57">
        <v>206.9</v>
      </c>
      <c r="O194" s="57">
        <v>0</v>
      </c>
      <c r="P194" s="52">
        <f t="shared" ref="P194" si="151">M194*1.2*40000</f>
        <v>9931200</v>
      </c>
      <c r="Q194" s="52">
        <f t="shared" si="140"/>
        <v>9434640</v>
      </c>
      <c r="R194" s="52">
        <f t="shared" ref="R194" si="152">P194-Q194</f>
        <v>496560</v>
      </c>
      <c r="S194" s="82"/>
    </row>
    <row r="195" spans="1:20" s="55" customFormat="1" ht="26.1" customHeight="1" x14ac:dyDescent="0.25">
      <c r="A195" s="135" t="s">
        <v>351</v>
      </c>
      <c r="B195" s="136"/>
      <c r="C195" s="45" t="s">
        <v>30</v>
      </c>
      <c r="D195" s="45" t="s">
        <v>30</v>
      </c>
      <c r="E195" s="45" t="s">
        <v>30</v>
      </c>
      <c r="F195" s="45" t="s">
        <v>30</v>
      </c>
      <c r="G195" s="56">
        <f>G196</f>
        <v>9</v>
      </c>
      <c r="H195" s="56">
        <f t="shared" ref="H195:R195" si="153">H196</f>
        <v>9</v>
      </c>
      <c r="I195" s="57">
        <f t="shared" si="153"/>
        <v>180</v>
      </c>
      <c r="J195" s="56">
        <f t="shared" si="153"/>
        <v>4</v>
      </c>
      <c r="K195" s="56">
        <f t="shared" si="153"/>
        <v>0</v>
      </c>
      <c r="L195" s="56">
        <f t="shared" si="153"/>
        <v>4</v>
      </c>
      <c r="M195" s="57">
        <f t="shared" si="153"/>
        <v>180</v>
      </c>
      <c r="N195" s="57">
        <f t="shared" si="153"/>
        <v>0</v>
      </c>
      <c r="O195" s="57">
        <f t="shared" si="153"/>
        <v>180</v>
      </c>
      <c r="P195" s="52">
        <f t="shared" si="153"/>
        <v>8640000</v>
      </c>
      <c r="Q195" s="52">
        <f t="shared" si="153"/>
        <v>8208000</v>
      </c>
      <c r="R195" s="52">
        <f t="shared" si="153"/>
        <v>432000</v>
      </c>
      <c r="S195" s="82"/>
    </row>
    <row r="196" spans="1:20" s="55" customFormat="1" ht="26.1" customHeight="1" x14ac:dyDescent="0.25">
      <c r="A196" s="45" t="s">
        <v>347</v>
      </c>
      <c r="B196" s="83" t="s">
        <v>352</v>
      </c>
      <c r="C196" s="45">
        <v>1173</v>
      </c>
      <c r="D196" s="48">
        <v>43809</v>
      </c>
      <c r="E196" s="66" t="s">
        <v>308</v>
      </c>
      <c r="F196" s="66" t="s">
        <v>301</v>
      </c>
      <c r="G196" s="56">
        <v>9</v>
      </c>
      <c r="H196" s="56">
        <v>9</v>
      </c>
      <c r="I196" s="57">
        <v>180</v>
      </c>
      <c r="J196" s="56">
        <v>4</v>
      </c>
      <c r="K196" s="56">
        <v>0</v>
      </c>
      <c r="L196" s="56">
        <v>4</v>
      </c>
      <c r="M196" s="57">
        <v>180</v>
      </c>
      <c r="N196" s="57">
        <v>0</v>
      </c>
      <c r="O196" s="57">
        <v>180</v>
      </c>
      <c r="P196" s="52">
        <f t="shared" ref="P196" si="154">M196*1.2*40000</f>
        <v>8640000</v>
      </c>
      <c r="Q196" s="52">
        <f t="shared" si="140"/>
        <v>8208000</v>
      </c>
      <c r="R196" s="52">
        <f t="shared" ref="R196" si="155">P196-Q196</f>
        <v>432000</v>
      </c>
      <c r="S196" s="82"/>
    </row>
    <row r="197" spans="1:20" s="55" customFormat="1" ht="26.1" customHeight="1" x14ac:dyDescent="0.25">
      <c r="A197" s="135" t="s">
        <v>483</v>
      </c>
      <c r="B197" s="136"/>
      <c r="C197" s="45" t="s">
        <v>19</v>
      </c>
      <c r="D197" s="45" t="s">
        <v>19</v>
      </c>
      <c r="E197" s="45" t="s">
        <v>19</v>
      </c>
      <c r="F197" s="45" t="s">
        <v>19</v>
      </c>
      <c r="G197" s="50">
        <f t="shared" ref="G197:R197" si="156">SUM(G198:G202)</f>
        <v>457</v>
      </c>
      <c r="H197" s="50">
        <f t="shared" si="156"/>
        <v>457</v>
      </c>
      <c r="I197" s="51">
        <f t="shared" si="156"/>
        <v>8297.65</v>
      </c>
      <c r="J197" s="50">
        <f t="shared" si="156"/>
        <v>257</v>
      </c>
      <c r="K197" s="50">
        <f t="shared" si="156"/>
        <v>230</v>
      </c>
      <c r="L197" s="50">
        <f t="shared" si="156"/>
        <v>27</v>
      </c>
      <c r="M197" s="51">
        <f t="shared" si="156"/>
        <v>8040.4699999999984</v>
      </c>
      <c r="N197" s="51">
        <f t="shared" si="156"/>
        <v>7288.66</v>
      </c>
      <c r="O197" s="51">
        <f t="shared" si="156"/>
        <v>751.81</v>
      </c>
      <c r="P197" s="84">
        <f t="shared" si="156"/>
        <v>453482508</v>
      </c>
      <c r="Q197" s="84">
        <f t="shared" si="156"/>
        <v>362786006.39999998</v>
      </c>
      <c r="R197" s="84">
        <f t="shared" si="156"/>
        <v>90696501.599999979</v>
      </c>
      <c r="S197" s="53"/>
    </row>
    <row r="198" spans="1:20" s="55" customFormat="1" ht="26.1" customHeight="1" x14ac:dyDescent="0.25">
      <c r="A198" s="45" t="s">
        <v>348</v>
      </c>
      <c r="B198" s="46" t="s">
        <v>455</v>
      </c>
      <c r="C198" s="79" t="s">
        <v>132</v>
      </c>
      <c r="D198" s="48">
        <v>43301</v>
      </c>
      <c r="E198" s="66" t="s">
        <v>308</v>
      </c>
      <c r="F198" s="66" t="s">
        <v>301</v>
      </c>
      <c r="G198" s="50">
        <v>159</v>
      </c>
      <c r="H198" s="50">
        <v>159</v>
      </c>
      <c r="I198" s="51">
        <v>3539.41</v>
      </c>
      <c r="J198" s="50">
        <v>75</v>
      </c>
      <c r="K198" s="50">
        <v>70</v>
      </c>
      <c r="L198" s="50">
        <v>5</v>
      </c>
      <c r="M198" s="51">
        <v>3539.41</v>
      </c>
      <c r="N198" s="51">
        <v>3285.4</v>
      </c>
      <c r="O198" s="51">
        <v>254.01</v>
      </c>
      <c r="P198" s="52">
        <f t="shared" ref="P198" si="157">M198*1.2*47000</f>
        <v>199622723.99999997</v>
      </c>
      <c r="Q198" s="84">
        <f t="shared" ref="Q198:Q202" si="158">P198*0.8</f>
        <v>159698179.19999999</v>
      </c>
      <c r="R198" s="84">
        <f t="shared" ref="R198" si="159">P198-Q198</f>
        <v>39924544.799999982</v>
      </c>
      <c r="S198" s="53"/>
    </row>
    <row r="199" spans="1:20" s="55" customFormat="1" ht="26.1" customHeight="1" x14ac:dyDescent="0.25">
      <c r="A199" s="45" t="s">
        <v>355</v>
      </c>
      <c r="B199" s="46" t="s">
        <v>133</v>
      </c>
      <c r="C199" s="79" t="s">
        <v>134</v>
      </c>
      <c r="D199" s="48">
        <v>43301</v>
      </c>
      <c r="E199" s="66" t="s">
        <v>308</v>
      </c>
      <c r="F199" s="66" t="s">
        <v>301</v>
      </c>
      <c r="G199" s="50">
        <v>76</v>
      </c>
      <c r="H199" s="50">
        <v>76</v>
      </c>
      <c r="I199" s="51">
        <v>1437.15</v>
      </c>
      <c r="J199" s="50">
        <v>34</v>
      </c>
      <c r="K199" s="50">
        <v>31</v>
      </c>
      <c r="L199" s="50">
        <v>3</v>
      </c>
      <c r="M199" s="51">
        <v>1437.15</v>
      </c>
      <c r="N199" s="51">
        <v>1297.6500000000001</v>
      </c>
      <c r="O199" s="51">
        <v>139.5</v>
      </c>
      <c r="P199" s="52">
        <f t="shared" ref="P199:P202" si="160">M199*1.2*47000</f>
        <v>81055260</v>
      </c>
      <c r="Q199" s="84">
        <f t="shared" si="158"/>
        <v>64844208</v>
      </c>
      <c r="R199" s="84">
        <f t="shared" ref="R199:R202" si="161">P199-Q199</f>
        <v>16211052</v>
      </c>
      <c r="S199" s="53"/>
    </row>
    <row r="200" spans="1:20" s="55" customFormat="1" ht="26.1" customHeight="1" x14ac:dyDescent="0.25">
      <c r="A200" s="45" t="s">
        <v>356</v>
      </c>
      <c r="B200" s="46" t="s">
        <v>280</v>
      </c>
      <c r="C200" s="79" t="s">
        <v>276</v>
      </c>
      <c r="D200" s="48">
        <v>43067</v>
      </c>
      <c r="E200" s="66" t="s">
        <v>308</v>
      </c>
      <c r="F200" s="66" t="s">
        <v>301</v>
      </c>
      <c r="G200" s="50">
        <v>19</v>
      </c>
      <c r="H200" s="50">
        <v>19</v>
      </c>
      <c r="I200" s="51">
        <v>394.65</v>
      </c>
      <c r="J200" s="50">
        <v>10</v>
      </c>
      <c r="K200" s="50">
        <v>9</v>
      </c>
      <c r="L200" s="50">
        <v>1</v>
      </c>
      <c r="M200" s="51">
        <f t="shared" ref="M200" si="162">N200+O200</f>
        <v>394.65</v>
      </c>
      <c r="N200" s="51">
        <v>351.24</v>
      </c>
      <c r="O200" s="51">
        <v>43.41</v>
      </c>
      <c r="P200" s="52">
        <f t="shared" si="160"/>
        <v>22258259.999999996</v>
      </c>
      <c r="Q200" s="84">
        <f t="shared" si="158"/>
        <v>17806607.999999996</v>
      </c>
      <c r="R200" s="84">
        <f t="shared" si="161"/>
        <v>4451652</v>
      </c>
      <c r="S200" s="59"/>
    </row>
    <row r="201" spans="1:20" s="55" customFormat="1" ht="26.1" customHeight="1" x14ac:dyDescent="0.25">
      <c r="A201" s="45" t="s">
        <v>357</v>
      </c>
      <c r="B201" s="46" t="s">
        <v>101</v>
      </c>
      <c r="C201" s="79" t="s">
        <v>254</v>
      </c>
      <c r="D201" s="48">
        <v>43212</v>
      </c>
      <c r="E201" s="66" t="s">
        <v>308</v>
      </c>
      <c r="F201" s="66" t="s">
        <v>301</v>
      </c>
      <c r="G201" s="50">
        <v>188</v>
      </c>
      <c r="H201" s="50">
        <v>188</v>
      </c>
      <c r="I201" s="51">
        <v>2513.08</v>
      </c>
      <c r="J201" s="50">
        <v>123</v>
      </c>
      <c r="K201" s="50">
        <v>106</v>
      </c>
      <c r="L201" s="50">
        <v>17</v>
      </c>
      <c r="M201" s="51">
        <v>2255.9</v>
      </c>
      <c r="N201" s="51">
        <v>1961.12</v>
      </c>
      <c r="O201" s="51">
        <v>294.77999999999997</v>
      </c>
      <c r="P201" s="52">
        <f t="shared" si="160"/>
        <v>127232760</v>
      </c>
      <c r="Q201" s="84">
        <f t="shared" si="158"/>
        <v>101786208</v>
      </c>
      <c r="R201" s="84">
        <f t="shared" si="161"/>
        <v>25446552</v>
      </c>
      <c r="S201" s="53"/>
    </row>
    <row r="202" spans="1:20" s="55" customFormat="1" ht="26.1" customHeight="1" x14ac:dyDescent="0.25">
      <c r="A202" s="45" t="s">
        <v>358</v>
      </c>
      <c r="B202" s="46" t="s">
        <v>294</v>
      </c>
      <c r="C202" s="79" t="s">
        <v>135</v>
      </c>
      <c r="D202" s="48">
        <v>43364</v>
      </c>
      <c r="E202" s="66" t="s">
        <v>308</v>
      </c>
      <c r="F202" s="66" t="s">
        <v>301</v>
      </c>
      <c r="G202" s="50">
        <v>15</v>
      </c>
      <c r="H202" s="50">
        <v>15</v>
      </c>
      <c r="I202" s="51">
        <v>413.36</v>
      </c>
      <c r="J202" s="50">
        <f>K202+L202</f>
        <v>15</v>
      </c>
      <c r="K202" s="50">
        <v>14</v>
      </c>
      <c r="L202" s="50">
        <v>1</v>
      </c>
      <c r="M202" s="51">
        <f>N202+O202</f>
        <v>413.36</v>
      </c>
      <c r="N202" s="51">
        <v>393.25</v>
      </c>
      <c r="O202" s="51">
        <v>20.11</v>
      </c>
      <c r="P202" s="52">
        <f t="shared" si="160"/>
        <v>23313504</v>
      </c>
      <c r="Q202" s="84">
        <f t="shared" si="158"/>
        <v>18650803.199999999</v>
      </c>
      <c r="R202" s="84">
        <f t="shared" si="161"/>
        <v>4662700.8000000007</v>
      </c>
      <c r="S202" s="53"/>
    </row>
    <row r="203" spans="1:20" s="55" customFormat="1" ht="26.1" customHeight="1" x14ac:dyDescent="0.25">
      <c r="A203" s="135" t="s">
        <v>410</v>
      </c>
      <c r="B203" s="136"/>
      <c r="C203" s="45" t="s">
        <v>19</v>
      </c>
      <c r="D203" s="45" t="s">
        <v>19</v>
      </c>
      <c r="E203" s="45" t="s">
        <v>19</v>
      </c>
      <c r="F203" s="45" t="s">
        <v>19</v>
      </c>
      <c r="G203" s="50">
        <f>SUM(G204:G211)</f>
        <v>332</v>
      </c>
      <c r="H203" s="50">
        <f t="shared" ref="H203:R203" si="163">SUM(H204:H211)</f>
        <v>332</v>
      </c>
      <c r="I203" s="51">
        <f t="shared" si="163"/>
        <v>4751.8399999999992</v>
      </c>
      <c r="J203" s="50">
        <f t="shared" si="163"/>
        <v>126</v>
      </c>
      <c r="K203" s="50">
        <f t="shared" si="163"/>
        <v>86</v>
      </c>
      <c r="L203" s="50">
        <f t="shared" si="163"/>
        <v>40</v>
      </c>
      <c r="M203" s="51">
        <f t="shared" si="163"/>
        <v>4597.1299999999992</v>
      </c>
      <c r="N203" s="51">
        <f t="shared" si="163"/>
        <v>3127.29</v>
      </c>
      <c r="O203" s="51">
        <f t="shared" si="163"/>
        <v>1469.84</v>
      </c>
      <c r="P203" s="52">
        <f t="shared" si="163"/>
        <v>259278132</v>
      </c>
      <c r="Q203" s="84">
        <f t="shared" si="163"/>
        <v>129639066</v>
      </c>
      <c r="R203" s="84">
        <f t="shared" si="163"/>
        <v>129639066</v>
      </c>
      <c r="S203" s="53"/>
    </row>
    <row r="204" spans="1:20" s="55" customFormat="1" ht="26.1" customHeight="1" x14ac:dyDescent="0.25">
      <c r="A204" s="45" t="s">
        <v>360</v>
      </c>
      <c r="B204" s="46" t="s">
        <v>77</v>
      </c>
      <c r="C204" s="45">
        <v>1814</v>
      </c>
      <c r="D204" s="48">
        <v>43363</v>
      </c>
      <c r="E204" s="66" t="s">
        <v>308</v>
      </c>
      <c r="F204" s="66" t="s">
        <v>301</v>
      </c>
      <c r="G204" s="50">
        <v>39</v>
      </c>
      <c r="H204" s="50">
        <v>39</v>
      </c>
      <c r="I204" s="51">
        <v>428.4</v>
      </c>
      <c r="J204" s="50">
        <v>9</v>
      </c>
      <c r="K204" s="50">
        <v>2</v>
      </c>
      <c r="L204" s="50">
        <v>7</v>
      </c>
      <c r="M204" s="51">
        <v>428.4</v>
      </c>
      <c r="N204" s="51">
        <v>108.1</v>
      </c>
      <c r="O204" s="51">
        <v>320.3</v>
      </c>
      <c r="P204" s="52">
        <f t="shared" ref="P204:P207" si="164">M204*1.2*47000</f>
        <v>24161759.999999996</v>
      </c>
      <c r="Q204" s="84">
        <f t="shared" ref="Q204:Q207" si="165">P204*0.5</f>
        <v>12080879.999999998</v>
      </c>
      <c r="R204" s="84">
        <f t="shared" ref="R204:R207" si="166">P204-Q204</f>
        <v>12080879.999999998</v>
      </c>
      <c r="S204" s="59"/>
      <c r="T204" s="80"/>
    </row>
    <row r="205" spans="1:20" s="55" customFormat="1" ht="26.1" customHeight="1" x14ac:dyDescent="0.25">
      <c r="A205" s="45" t="s">
        <v>391</v>
      </c>
      <c r="B205" s="46" t="s">
        <v>486</v>
      </c>
      <c r="C205" s="45">
        <v>2153</v>
      </c>
      <c r="D205" s="48">
        <v>43770</v>
      </c>
      <c r="E205" s="66" t="s">
        <v>308</v>
      </c>
      <c r="F205" s="66" t="s">
        <v>301</v>
      </c>
      <c r="G205" s="50">
        <v>12</v>
      </c>
      <c r="H205" s="50">
        <v>12</v>
      </c>
      <c r="I205" s="51">
        <v>161.66</v>
      </c>
      <c r="J205" s="50">
        <v>4</v>
      </c>
      <c r="K205" s="50">
        <v>3</v>
      </c>
      <c r="L205" s="50">
        <v>1</v>
      </c>
      <c r="M205" s="51">
        <v>161.66</v>
      </c>
      <c r="N205" s="51">
        <v>124.29</v>
      </c>
      <c r="O205" s="51">
        <v>37.369999999999997</v>
      </c>
      <c r="P205" s="52">
        <f t="shared" si="164"/>
        <v>9117624</v>
      </c>
      <c r="Q205" s="84">
        <f t="shared" si="165"/>
        <v>4558812</v>
      </c>
      <c r="R205" s="84">
        <f t="shared" si="166"/>
        <v>4558812</v>
      </c>
      <c r="S205" s="59"/>
      <c r="T205" s="80"/>
    </row>
    <row r="206" spans="1:20" s="55" customFormat="1" ht="26.1" customHeight="1" x14ac:dyDescent="0.25">
      <c r="A206" s="45" t="s">
        <v>392</v>
      </c>
      <c r="B206" s="46" t="s">
        <v>291</v>
      </c>
      <c r="C206" s="45">
        <v>1814</v>
      </c>
      <c r="D206" s="48">
        <v>43363</v>
      </c>
      <c r="E206" s="66" t="s">
        <v>308</v>
      </c>
      <c r="F206" s="66" t="s">
        <v>301</v>
      </c>
      <c r="G206" s="50">
        <v>134</v>
      </c>
      <c r="H206" s="50">
        <v>134</v>
      </c>
      <c r="I206" s="51">
        <v>2252.6</v>
      </c>
      <c r="J206" s="50">
        <v>60</v>
      </c>
      <c r="K206" s="50">
        <v>54</v>
      </c>
      <c r="L206" s="50">
        <v>6</v>
      </c>
      <c r="M206" s="51">
        <v>2252.6</v>
      </c>
      <c r="N206" s="51">
        <v>2017.94</v>
      </c>
      <c r="O206" s="51">
        <v>234.66</v>
      </c>
      <c r="P206" s="52">
        <f t="shared" si="164"/>
        <v>127046640</v>
      </c>
      <c r="Q206" s="84">
        <f t="shared" si="165"/>
        <v>63523320</v>
      </c>
      <c r="R206" s="84">
        <f t="shared" si="166"/>
        <v>63523320</v>
      </c>
      <c r="S206" s="59"/>
      <c r="T206" s="80"/>
    </row>
    <row r="207" spans="1:20" s="55" customFormat="1" ht="26.1" customHeight="1" x14ac:dyDescent="0.25">
      <c r="A207" s="45" t="s">
        <v>393</v>
      </c>
      <c r="B207" s="46" t="s">
        <v>79</v>
      </c>
      <c r="C207" s="45">
        <v>1814</v>
      </c>
      <c r="D207" s="48">
        <v>43363</v>
      </c>
      <c r="E207" s="66" t="s">
        <v>308</v>
      </c>
      <c r="F207" s="66" t="s">
        <v>301</v>
      </c>
      <c r="G207" s="50">
        <v>36</v>
      </c>
      <c r="H207" s="50">
        <v>36</v>
      </c>
      <c r="I207" s="51">
        <v>399.62</v>
      </c>
      <c r="J207" s="50">
        <v>12</v>
      </c>
      <c r="K207" s="50">
        <v>8</v>
      </c>
      <c r="L207" s="50">
        <v>4</v>
      </c>
      <c r="M207" s="51">
        <v>399.62</v>
      </c>
      <c r="N207" s="51">
        <v>263.72000000000003</v>
      </c>
      <c r="O207" s="51">
        <v>135.9</v>
      </c>
      <c r="P207" s="52">
        <f t="shared" si="164"/>
        <v>22538568</v>
      </c>
      <c r="Q207" s="84">
        <f t="shared" si="165"/>
        <v>11269284</v>
      </c>
      <c r="R207" s="84">
        <f t="shared" si="166"/>
        <v>11269284</v>
      </c>
      <c r="S207" s="53"/>
      <c r="T207" s="80"/>
    </row>
    <row r="208" spans="1:20" s="55" customFormat="1" ht="26.1" customHeight="1" x14ac:dyDescent="0.35">
      <c r="A208" s="69" t="s">
        <v>394</v>
      </c>
      <c r="B208" s="120" t="s">
        <v>390</v>
      </c>
      <c r="C208" s="114" t="s">
        <v>382</v>
      </c>
      <c r="D208" s="115">
        <v>43865</v>
      </c>
      <c r="E208" s="66" t="s">
        <v>308</v>
      </c>
      <c r="F208" s="66" t="s">
        <v>301</v>
      </c>
      <c r="G208" s="116">
        <v>30</v>
      </c>
      <c r="H208" s="116">
        <v>30</v>
      </c>
      <c r="I208" s="117">
        <v>371.93</v>
      </c>
      <c r="J208" s="116">
        <v>11</v>
      </c>
      <c r="K208" s="116">
        <v>5</v>
      </c>
      <c r="L208" s="116">
        <v>6</v>
      </c>
      <c r="M208" s="117">
        <v>371.93</v>
      </c>
      <c r="N208" s="117">
        <v>148.06</v>
      </c>
      <c r="O208" s="118">
        <v>223.87</v>
      </c>
      <c r="P208" s="119">
        <f>M208*1.2*47000</f>
        <v>20976852</v>
      </c>
      <c r="Q208" s="119">
        <f>P208*0.5</f>
        <v>10488426</v>
      </c>
      <c r="R208" s="119">
        <f>P208-Q208</f>
        <v>10488426</v>
      </c>
      <c r="S208" s="89"/>
    </row>
    <row r="209" spans="1:23" s="55" customFormat="1" ht="26.1" customHeight="1" x14ac:dyDescent="0.35">
      <c r="A209" s="45" t="s">
        <v>395</v>
      </c>
      <c r="B209" s="46" t="s">
        <v>341</v>
      </c>
      <c r="C209" s="45">
        <v>2035</v>
      </c>
      <c r="D209" s="48">
        <v>43760</v>
      </c>
      <c r="E209" s="66" t="s">
        <v>308</v>
      </c>
      <c r="F209" s="66" t="s">
        <v>301</v>
      </c>
      <c r="G209" s="50">
        <v>7</v>
      </c>
      <c r="H209" s="50">
        <v>7</v>
      </c>
      <c r="I209" s="51">
        <v>118.58</v>
      </c>
      <c r="J209" s="50">
        <v>4</v>
      </c>
      <c r="K209" s="50">
        <v>4</v>
      </c>
      <c r="L209" s="50">
        <v>0</v>
      </c>
      <c r="M209" s="51">
        <v>118.58</v>
      </c>
      <c r="N209" s="51">
        <v>118.58</v>
      </c>
      <c r="O209" s="51">
        <v>0</v>
      </c>
      <c r="P209" s="119">
        <f>M209*1.2*47000</f>
        <v>6687912</v>
      </c>
      <c r="Q209" s="119">
        <f>P209*0.5</f>
        <v>3343956</v>
      </c>
      <c r="R209" s="119">
        <f>P209-Q209</f>
        <v>3343956</v>
      </c>
      <c r="S209" s="89"/>
      <c r="T209" s="80"/>
    </row>
    <row r="210" spans="1:23" s="55" customFormat="1" ht="26.1" customHeight="1" x14ac:dyDescent="0.35">
      <c r="A210" s="45" t="s">
        <v>396</v>
      </c>
      <c r="B210" s="46" t="s">
        <v>342</v>
      </c>
      <c r="C210" s="45">
        <v>2154</v>
      </c>
      <c r="D210" s="48">
        <v>43770</v>
      </c>
      <c r="E210" s="66" t="s">
        <v>308</v>
      </c>
      <c r="F210" s="66" t="s">
        <v>301</v>
      </c>
      <c r="G210" s="50">
        <v>17</v>
      </c>
      <c r="H210" s="50">
        <v>17</v>
      </c>
      <c r="I210" s="51">
        <v>220</v>
      </c>
      <c r="J210" s="50">
        <v>4</v>
      </c>
      <c r="K210" s="50">
        <v>0</v>
      </c>
      <c r="L210" s="50">
        <v>4</v>
      </c>
      <c r="M210" s="51">
        <v>160</v>
      </c>
      <c r="N210" s="51">
        <v>0</v>
      </c>
      <c r="O210" s="51">
        <v>160</v>
      </c>
      <c r="P210" s="119">
        <f>M210*1.2*47000</f>
        <v>9024000</v>
      </c>
      <c r="Q210" s="119">
        <f>P210*0.5</f>
        <v>4512000</v>
      </c>
      <c r="R210" s="119">
        <f>P210-Q210</f>
        <v>4512000</v>
      </c>
      <c r="S210" s="89"/>
      <c r="T210" s="80"/>
    </row>
    <row r="211" spans="1:23" s="55" customFormat="1" ht="26.1" customHeight="1" x14ac:dyDescent="0.35">
      <c r="A211" s="69" t="s">
        <v>397</v>
      </c>
      <c r="B211" s="127" t="s">
        <v>498</v>
      </c>
      <c r="C211" s="126" t="s">
        <v>382</v>
      </c>
      <c r="D211" s="115">
        <v>43865</v>
      </c>
      <c r="E211" s="66" t="s">
        <v>308</v>
      </c>
      <c r="F211" s="66" t="s">
        <v>301</v>
      </c>
      <c r="G211" s="128">
        <v>57</v>
      </c>
      <c r="H211" s="128">
        <v>57</v>
      </c>
      <c r="I211" s="129">
        <v>799.05</v>
      </c>
      <c r="J211" s="128">
        <v>22</v>
      </c>
      <c r="K211" s="128">
        <v>10</v>
      </c>
      <c r="L211" s="128">
        <v>12</v>
      </c>
      <c r="M211" s="129">
        <v>704.34</v>
      </c>
      <c r="N211" s="129">
        <v>346.6</v>
      </c>
      <c r="O211" s="130">
        <v>357.74</v>
      </c>
      <c r="P211" s="131">
        <f>M211*1.2*47000</f>
        <v>39724776</v>
      </c>
      <c r="Q211" s="131">
        <f>P211*0.5</f>
        <v>19862388</v>
      </c>
      <c r="R211" s="131">
        <f>P211-Q211</f>
        <v>19862388</v>
      </c>
      <c r="S211" s="89"/>
    </row>
    <row r="212" spans="1:23" s="55" customFormat="1" ht="18" customHeight="1" x14ac:dyDescent="0.35">
      <c r="A212" s="138" t="s">
        <v>364</v>
      </c>
      <c r="B212" s="139"/>
      <c r="C212" s="45" t="s">
        <v>30</v>
      </c>
      <c r="D212" s="45" t="s">
        <v>30</v>
      </c>
      <c r="E212" s="45" t="s">
        <v>30</v>
      </c>
      <c r="F212" s="45" t="s">
        <v>30</v>
      </c>
      <c r="G212" s="116">
        <f>SUM(G214,G215,G216,G217,G218,G219,G220,G222,G223,G224,G225,G227,G229:G239,G240,G241,G242)</f>
        <v>500</v>
      </c>
      <c r="H212" s="116">
        <f t="shared" ref="H212:R212" si="167">SUM(H214,H215,H216,H217,H218,H219,H220,H222,H223,H224,H225,H227,H229:H239,H240,H241,H242)</f>
        <v>500</v>
      </c>
      <c r="I212" s="117">
        <f t="shared" si="167"/>
        <v>8889.7099999999991</v>
      </c>
      <c r="J212" s="116">
        <f t="shared" si="167"/>
        <v>234</v>
      </c>
      <c r="K212" s="116">
        <f t="shared" si="167"/>
        <v>150</v>
      </c>
      <c r="L212" s="116">
        <f t="shared" si="167"/>
        <v>84</v>
      </c>
      <c r="M212" s="117">
        <f t="shared" si="167"/>
        <v>8788.43</v>
      </c>
      <c r="N212" s="117">
        <f t="shared" si="167"/>
        <v>5507.47</v>
      </c>
      <c r="O212" s="118">
        <f t="shared" si="167"/>
        <v>3098.96</v>
      </c>
      <c r="P212" s="119">
        <f t="shared" si="167"/>
        <v>476074788</v>
      </c>
      <c r="Q212" s="119">
        <f t="shared" si="167"/>
        <v>288418530</v>
      </c>
      <c r="R212" s="119">
        <f t="shared" si="167"/>
        <v>187656258</v>
      </c>
      <c r="S212" s="89"/>
      <c r="T212" s="60"/>
      <c r="U212" s="54"/>
      <c r="V212" s="54"/>
      <c r="W212" s="54"/>
    </row>
    <row r="213" spans="1:23" s="55" customFormat="1" ht="26.1" customHeight="1" x14ac:dyDescent="0.25">
      <c r="A213" s="137" t="s">
        <v>298</v>
      </c>
      <c r="B213" s="137"/>
      <c r="C213" s="126" t="s">
        <v>30</v>
      </c>
      <c r="D213" s="115" t="s">
        <v>30</v>
      </c>
      <c r="E213" s="115" t="s">
        <v>30</v>
      </c>
      <c r="F213" s="115" t="s">
        <v>30</v>
      </c>
      <c r="G213" s="116">
        <f>SUM(G214:G220)</f>
        <v>74</v>
      </c>
      <c r="H213" s="116">
        <f t="shared" ref="H213:R213" si="168">SUM(H214:H220)</f>
        <v>74</v>
      </c>
      <c r="I213" s="117">
        <f t="shared" si="168"/>
        <v>1425.44</v>
      </c>
      <c r="J213" s="116">
        <f t="shared" si="168"/>
        <v>33</v>
      </c>
      <c r="K213" s="116">
        <f t="shared" si="168"/>
        <v>30</v>
      </c>
      <c r="L213" s="116">
        <f t="shared" si="168"/>
        <v>3</v>
      </c>
      <c r="M213" s="117">
        <f t="shared" si="168"/>
        <v>1425.44</v>
      </c>
      <c r="N213" s="117">
        <f t="shared" si="168"/>
        <v>1312.3</v>
      </c>
      <c r="O213" s="118">
        <f t="shared" si="168"/>
        <v>113.14</v>
      </c>
      <c r="P213" s="119">
        <f t="shared" si="168"/>
        <v>68421120</v>
      </c>
      <c r="Q213" s="119">
        <f t="shared" si="168"/>
        <v>65000064</v>
      </c>
      <c r="R213" s="119">
        <f t="shared" si="168"/>
        <v>3421056</v>
      </c>
      <c r="S213" s="53"/>
    </row>
    <row r="214" spans="1:23" s="55" customFormat="1" ht="26.1" customHeight="1" x14ac:dyDescent="0.25">
      <c r="A214" s="69" t="s">
        <v>398</v>
      </c>
      <c r="B214" s="113" t="s">
        <v>414</v>
      </c>
      <c r="C214" s="114" t="s">
        <v>366</v>
      </c>
      <c r="D214" s="115">
        <v>43894</v>
      </c>
      <c r="E214" s="126" t="s">
        <v>301</v>
      </c>
      <c r="F214" s="115" t="s">
        <v>302</v>
      </c>
      <c r="G214" s="116">
        <v>4</v>
      </c>
      <c r="H214" s="116">
        <v>4</v>
      </c>
      <c r="I214" s="117">
        <v>99.8</v>
      </c>
      <c r="J214" s="116">
        <v>3</v>
      </c>
      <c r="K214" s="116">
        <v>2</v>
      </c>
      <c r="L214" s="116">
        <v>1</v>
      </c>
      <c r="M214" s="117">
        <v>99.8</v>
      </c>
      <c r="N214" s="117">
        <v>72</v>
      </c>
      <c r="O214" s="118">
        <v>27.8</v>
      </c>
      <c r="P214" s="119">
        <f t="shared" ref="P214" si="169">M214*1.2*40000</f>
        <v>4790400</v>
      </c>
      <c r="Q214" s="119">
        <f t="shared" ref="Q214:Q225" si="170">P214*0.95</f>
        <v>4550880</v>
      </c>
      <c r="R214" s="119">
        <f t="shared" ref="R214" si="171">P214-Q214</f>
        <v>239520</v>
      </c>
      <c r="S214" s="53"/>
    </row>
    <row r="215" spans="1:23" s="55" customFormat="1" ht="26.1" customHeight="1" x14ac:dyDescent="0.25">
      <c r="A215" s="69" t="s">
        <v>399</v>
      </c>
      <c r="B215" s="113" t="s">
        <v>367</v>
      </c>
      <c r="C215" s="114" t="s">
        <v>368</v>
      </c>
      <c r="D215" s="115">
        <v>43894</v>
      </c>
      <c r="E215" s="126" t="s">
        <v>301</v>
      </c>
      <c r="F215" s="115" t="s">
        <v>302</v>
      </c>
      <c r="G215" s="116">
        <v>12</v>
      </c>
      <c r="H215" s="116">
        <v>12</v>
      </c>
      <c r="I215" s="117">
        <v>280.73</v>
      </c>
      <c r="J215" s="116">
        <v>8</v>
      </c>
      <c r="K215" s="116">
        <v>7</v>
      </c>
      <c r="L215" s="116">
        <v>1</v>
      </c>
      <c r="M215" s="117">
        <v>280.73</v>
      </c>
      <c r="N215" s="117">
        <v>253.79</v>
      </c>
      <c r="O215" s="118">
        <v>26.94</v>
      </c>
      <c r="P215" s="119">
        <f t="shared" ref="P215:P218" si="172">M215*1.2*40000</f>
        <v>13475040.000000002</v>
      </c>
      <c r="Q215" s="119">
        <f t="shared" si="170"/>
        <v>12801288.000000002</v>
      </c>
      <c r="R215" s="119">
        <f t="shared" ref="R215:R218" si="173">P215-Q215</f>
        <v>673752</v>
      </c>
      <c r="S215" s="53"/>
    </row>
    <row r="216" spans="1:23" s="55" customFormat="1" ht="26.1" customHeight="1" x14ac:dyDescent="0.35">
      <c r="A216" s="69" t="s">
        <v>400</v>
      </c>
      <c r="B216" s="113" t="s">
        <v>424</v>
      </c>
      <c r="C216" s="121">
        <v>711</v>
      </c>
      <c r="D216" s="122">
        <v>44076</v>
      </c>
      <c r="E216" s="126" t="s">
        <v>301</v>
      </c>
      <c r="F216" s="115" t="s">
        <v>302</v>
      </c>
      <c r="G216" s="123">
        <v>8</v>
      </c>
      <c r="H216" s="123">
        <v>8</v>
      </c>
      <c r="I216" s="124">
        <v>151.86000000000001</v>
      </c>
      <c r="J216" s="123">
        <v>3</v>
      </c>
      <c r="K216" s="123">
        <v>3</v>
      </c>
      <c r="L216" s="123">
        <v>0</v>
      </c>
      <c r="M216" s="124">
        <v>151.86000000000001</v>
      </c>
      <c r="N216" s="124">
        <v>151.86000000000001</v>
      </c>
      <c r="O216" s="124">
        <v>0</v>
      </c>
      <c r="P216" s="125">
        <f t="shared" ref="P216:P217" si="174">M216*1.2*40000</f>
        <v>7289280</v>
      </c>
      <c r="Q216" s="125">
        <f t="shared" ref="Q216:Q217" si="175">P216*0.95</f>
        <v>6924816</v>
      </c>
      <c r="R216" s="125">
        <f t="shared" ref="R216:R217" si="176">P216-Q216</f>
        <v>364464</v>
      </c>
      <c r="S216" s="89"/>
    </row>
    <row r="217" spans="1:23" s="55" customFormat="1" ht="26.1" customHeight="1" x14ac:dyDescent="0.35">
      <c r="A217" s="69" t="s">
        <v>401</v>
      </c>
      <c r="B217" s="113" t="s">
        <v>428</v>
      </c>
      <c r="C217" s="121">
        <v>712</v>
      </c>
      <c r="D217" s="122">
        <v>44076</v>
      </c>
      <c r="E217" s="126" t="s">
        <v>301</v>
      </c>
      <c r="F217" s="115" t="s">
        <v>302</v>
      </c>
      <c r="G217" s="123">
        <v>13</v>
      </c>
      <c r="H217" s="123">
        <v>13</v>
      </c>
      <c r="I217" s="124">
        <v>252.2</v>
      </c>
      <c r="J217" s="123">
        <v>4</v>
      </c>
      <c r="K217" s="123">
        <v>3</v>
      </c>
      <c r="L217" s="123">
        <v>1</v>
      </c>
      <c r="M217" s="124">
        <v>252.2</v>
      </c>
      <c r="N217" s="124">
        <v>193.8</v>
      </c>
      <c r="O217" s="124">
        <v>58.4</v>
      </c>
      <c r="P217" s="125">
        <f t="shared" si="174"/>
        <v>12105600</v>
      </c>
      <c r="Q217" s="125">
        <f t="shared" si="175"/>
        <v>11500320</v>
      </c>
      <c r="R217" s="125">
        <f t="shared" si="176"/>
        <v>605280</v>
      </c>
      <c r="S217" s="89"/>
    </row>
    <row r="218" spans="1:23" s="55" customFormat="1" ht="26.1" customHeight="1" x14ac:dyDescent="0.25">
      <c r="A218" s="69" t="s">
        <v>402</v>
      </c>
      <c r="B218" s="113" t="s">
        <v>371</v>
      </c>
      <c r="C218" s="114" t="s">
        <v>372</v>
      </c>
      <c r="D218" s="115">
        <v>43894</v>
      </c>
      <c r="E218" s="126" t="s">
        <v>301</v>
      </c>
      <c r="F218" s="115" t="s">
        <v>302</v>
      </c>
      <c r="G218" s="116">
        <v>20</v>
      </c>
      <c r="H218" s="116">
        <v>20</v>
      </c>
      <c r="I218" s="117">
        <v>387.95</v>
      </c>
      <c r="J218" s="116">
        <v>7</v>
      </c>
      <c r="K218" s="116">
        <v>7</v>
      </c>
      <c r="L218" s="116">
        <v>0</v>
      </c>
      <c r="M218" s="117">
        <v>387.95</v>
      </c>
      <c r="N218" s="117">
        <v>387.95</v>
      </c>
      <c r="O218" s="118">
        <v>0</v>
      </c>
      <c r="P218" s="119">
        <f t="shared" si="172"/>
        <v>18621600</v>
      </c>
      <c r="Q218" s="119">
        <f t="shared" si="170"/>
        <v>17690520</v>
      </c>
      <c r="R218" s="119">
        <f t="shared" si="173"/>
        <v>931080</v>
      </c>
      <c r="S218" s="53"/>
    </row>
    <row r="219" spans="1:23" s="55" customFormat="1" ht="26.1" customHeight="1" x14ac:dyDescent="0.35">
      <c r="A219" s="93" t="s">
        <v>403</v>
      </c>
      <c r="B219" s="113" t="s">
        <v>456</v>
      </c>
      <c r="C219" s="121">
        <v>981</v>
      </c>
      <c r="D219" s="122">
        <v>44152</v>
      </c>
      <c r="E219" s="126" t="s">
        <v>301</v>
      </c>
      <c r="F219" s="115" t="s">
        <v>302</v>
      </c>
      <c r="G219" s="123">
        <v>8</v>
      </c>
      <c r="H219" s="123">
        <v>8</v>
      </c>
      <c r="I219" s="124">
        <v>153.33000000000001</v>
      </c>
      <c r="J219" s="123">
        <v>4</v>
      </c>
      <c r="K219" s="123">
        <v>4</v>
      </c>
      <c r="L219" s="123">
        <v>0</v>
      </c>
      <c r="M219" s="124">
        <v>153.33000000000001</v>
      </c>
      <c r="N219" s="124">
        <v>153.33000000000001</v>
      </c>
      <c r="O219" s="124">
        <v>0</v>
      </c>
      <c r="P219" s="125">
        <f t="shared" ref="P219" si="177">M219*1.2*40000</f>
        <v>7359840</v>
      </c>
      <c r="Q219" s="125">
        <f t="shared" ref="Q219" si="178">P219*0.95</f>
        <v>6991848</v>
      </c>
      <c r="R219" s="125">
        <f t="shared" ref="R219" si="179">P219-Q219</f>
        <v>367992</v>
      </c>
      <c r="S219" s="89"/>
    </row>
    <row r="220" spans="1:23" s="55" customFormat="1" ht="26.1" customHeight="1" x14ac:dyDescent="0.35">
      <c r="A220" s="69" t="s">
        <v>404</v>
      </c>
      <c r="B220" s="113" t="s">
        <v>425</v>
      </c>
      <c r="C220" s="121">
        <v>715</v>
      </c>
      <c r="D220" s="122">
        <v>44076</v>
      </c>
      <c r="E220" s="126" t="s">
        <v>301</v>
      </c>
      <c r="F220" s="115" t="s">
        <v>302</v>
      </c>
      <c r="G220" s="123">
        <v>9</v>
      </c>
      <c r="H220" s="123">
        <v>9</v>
      </c>
      <c r="I220" s="124">
        <v>99.57</v>
      </c>
      <c r="J220" s="123">
        <v>4</v>
      </c>
      <c r="K220" s="123">
        <v>4</v>
      </c>
      <c r="L220" s="123">
        <v>0</v>
      </c>
      <c r="M220" s="124">
        <v>99.57</v>
      </c>
      <c r="N220" s="124">
        <v>99.57</v>
      </c>
      <c r="O220" s="124">
        <v>0</v>
      </c>
      <c r="P220" s="125">
        <f t="shared" ref="P220" si="180">M220*1.2*40000</f>
        <v>4779359.9999999991</v>
      </c>
      <c r="Q220" s="125">
        <f>P220*0.95</f>
        <v>4540391.9999999991</v>
      </c>
      <c r="R220" s="125">
        <f t="shared" ref="R220" si="181">P220-Q220</f>
        <v>238968</v>
      </c>
      <c r="S220" s="89"/>
    </row>
    <row r="221" spans="1:23" s="55" customFormat="1" ht="26.1" customHeight="1" x14ac:dyDescent="0.25">
      <c r="A221" s="140" t="s">
        <v>141</v>
      </c>
      <c r="B221" s="141"/>
      <c r="C221" s="126" t="s">
        <v>30</v>
      </c>
      <c r="D221" s="115" t="s">
        <v>30</v>
      </c>
      <c r="E221" s="115" t="s">
        <v>30</v>
      </c>
      <c r="F221" s="115" t="s">
        <v>30</v>
      </c>
      <c r="G221" s="116">
        <f>SUM(G222:G225)</f>
        <v>35</v>
      </c>
      <c r="H221" s="116">
        <f t="shared" ref="H221:R221" si="182">SUM(H222:H225)</f>
        <v>35</v>
      </c>
      <c r="I221" s="117">
        <f t="shared" si="182"/>
        <v>741.3</v>
      </c>
      <c r="J221" s="116">
        <f t="shared" si="182"/>
        <v>19</v>
      </c>
      <c r="K221" s="116">
        <f t="shared" si="182"/>
        <v>6</v>
      </c>
      <c r="L221" s="116">
        <f t="shared" si="182"/>
        <v>13</v>
      </c>
      <c r="M221" s="117">
        <f t="shared" si="182"/>
        <v>741.3</v>
      </c>
      <c r="N221" s="117">
        <f t="shared" si="182"/>
        <v>265.58</v>
      </c>
      <c r="O221" s="118">
        <f t="shared" si="182"/>
        <v>475.72</v>
      </c>
      <c r="P221" s="119">
        <f t="shared" si="182"/>
        <v>35582400</v>
      </c>
      <c r="Q221" s="119">
        <f t="shared" si="182"/>
        <v>33803280</v>
      </c>
      <c r="R221" s="119">
        <f t="shared" si="182"/>
        <v>1779120</v>
      </c>
      <c r="S221" s="53"/>
    </row>
    <row r="222" spans="1:23" s="55" customFormat="1" ht="26.1" customHeight="1" x14ac:dyDescent="0.25">
      <c r="A222" s="69" t="s">
        <v>405</v>
      </c>
      <c r="B222" s="113" t="s">
        <v>377</v>
      </c>
      <c r="C222" s="114" t="s">
        <v>378</v>
      </c>
      <c r="D222" s="115">
        <v>43893</v>
      </c>
      <c r="E222" s="126" t="s">
        <v>301</v>
      </c>
      <c r="F222" s="115" t="s">
        <v>302</v>
      </c>
      <c r="G222" s="116">
        <v>3</v>
      </c>
      <c r="H222" s="116">
        <v>3</v>
      </c>
      <c r="I222" s="117">
        <v>106.6</v>
      </c>
      <c r="J222" s="116">
        <v>3</v>
      </c>
      <c r="K222" s="116">
        <v>0</v>
      </c>
      <c r="L222" s="116">
        <v>3</v>
      </c>
      <c r="M222" s="117">
        <v>106.6</v>
      </c>
      <c r="N222" s="117">
        <v>0</v>
      </c>
      <c r="O222" s="118">
        <v>106.6</v>
      </c>
      <c r="P222" s="119">
        <f t="shared" ref="P222" si="183">M222*1.2*40000</f>
        <v>5116799.9999999991</v>
      </c>
      <c r="Q222" s="119">
        <f t="shared" si="170"/>
        <v>4860959.9999999991</v>
      </c>
      <c r="R222" s="119">
        <f t="shared" ref="R222" si="184">P222-Q222</f>
        <v>255840</v>
      </c>
      <c r="S222" s="53"/>
    </row>
    <row r="223" spans="1:23" s="55" customFormat="1" ht="26.1" customHeight="1" x14ac:dyDescent="0.25">
      <c r="A223" s="69" t="s">
        <v>406</v>
      </c>
      <c r="B223" s="113" t="s">
        <v>379</v>
      </c>
      <c r="C223" s="114" t="s">
        <v>378</v>
      </c>
      <c r="D223" s="115">
        <v>43893</v>
      </c>
      <c r="E223" s="126" t="s">
        <v>301</v>
      </c>
      <c r="F223" s="115" t="s">
        <v>302</v>
      </c>
      <c r="G223" s="116">
        <v>4</v>
      </c>
      <c r="H223" s="116">
        <v>4</v>
      </c>
      <c r="I223" s="117">
        <v>100.2</v>
      </c>
      <c r="J223" s="116">
        <v>4</v>
      </c>
      <c r="K223" s="116">
        <v>0</v>
      </c>
      <c r="L223" s="116">
        <v>4</v>
      </c>
      <c r="M223" s="117">
        <v>100.2</v>
      </c>
      <c r="N223" s="117">
        <v>0</v>
      </c>
      <c r="O223" s="118">
        <v>100.2</v>
      </c>
      <c r="P223" s="119">
        <f t="shared" ref="P223:P225" si="185">M223*1.2*40000</f>
        <v>4809600</v>
      </c>
      <c r="Q223" s="119">
        <f t="shared" si="170"/>
        <v>4569120</v>
      </c>
      <c r="R223" s="119">
        <f t="shared" ref="R223:R225" si="186">P223-Q223</f>
        <v>240480</v>
      </c>
      <c r="S223" s="53"/>
    </row>
    <row r="224" spans="1:23" s="55" customFormat="1" ht="26.1" customHeight="1" x14ac:dyDescent="0.25">
      <c r="A224" s="69" t="s">
        <v>407</v>
      </c>
      <c r="B224" s="113" t="s">
        <v>460</v>
      </c>
      <c r="C224" s="114">
        <v>20</v>
      </c>
      <c r="D224" s="115">
        <v>44278</v>
      </c>
      <c r="E224" s="126" t="s">
        <v>301</v>
      </c>
      <c r="F224" s="115" t="s">
        <v>302</v>
      </c>
      <c r="G224" s="116">
        <v>8</v>
      </c>
      <c r="H224" s="116">
        <v>8</v>
      </c>
      <c r="I224" s="117">
        <v>166.7</v>
      </c>
      <c r="J224" s="116">
        <v>4</v>
      </c>
      <c r="K224" s="116">
        <v>2</v>
      </c>
      <c r="L224" s="116">
        <v>2</v>
      </c>
      <c r="M224" s="117">
        <v>166.7</v>
      </c>
      <c r="N224" s="117">
        <v>83.88</v>
      </c>
      <c r="O224" s="118">
        <v>82.82</v>
      </c>
      <c r="P224" s="119">
        <f t="shared" ref="P224" si="187">M224*1.2*40000</f>
        <v>8001600</v>
      </c>
      <c r="Q224" s="119">
        <f t="shared" ref="Q224" si="188">P224*0.95</f>
        <v>7601520</v>
      </c>
      <c r="R224" s="119">
        <f t="shared" ref="R224" si="189">P224-Q224</f>
        <v>400080</v>
      </c>
      <c r="S224" s="53"/>
    </row>
    <row r="225" spans="1:20" s="55" customFormat="1" ht="26.1" customHeight="1" x14ac:dyDescent="0.25">
      <c r="A225" s="69" t="s">
        <v>453</v>
      </c>
      <c r="B225" s="113" t="s">
        <v>380</v>
      </c>
      <c r="C225" s="114" t="s">
        <v>378</v>
      </c>
      <c r="D225" s="115">
        <v>43893</v>
      </c>
      <c r="E225" s="126" t="s">
        <v>301</v>
      </c>
      <c r="F225" s="115" t="s">
        <v>302</v>
      </c>
      <c r="G225" s="116">
        <v>20</v>
      </c>
      <c r="H225" s="116">
        <v>20</v>
      </c>
      <c r="I225" s="117">
        <v>367.8</v>
      </c>
      <c r="J225" s="116">
        <v>8</v>
      </c>
      <c r="K225" s="116">
        <v>4</v>
      </c>
      <c r="L225" s="116">
        <v>4</v>
      </c>
      <c r="M225" s="117">
        <v>367.8</v>
      </c>
      <c r="N225" s="117">
        <v>181.7</v>
      </c>
      <c r="O225" s="118">
        <v>186.1</v>
      </c>
      <c r="P225" s="119">
        <f t="shared" si="185"/>
        <v>17654400</v>
      </c>
      <c r="Q225" s="119">
        <f t="shared" si="170"/>
        <v>16771680</v>
      </c>
      <c r="R225" s="119">
        <f t="shared" si="186"/>
        <v>882720</v>
      </c>
      <c r="S225" s="53"/>
    </row>
    <row r="226" spans="1:20" s="55" customFormat="1" ht="39.75" customHeight="1" x14ac:dyDescent="0.35">
      <c r="A226" s="135" t="s">
        <v>88</v>
      </c>
      <c r="B226" s="136"/>
      <c r="C226" s="45" t="s">
        <v>19</v>
      </c>
      <c r="D226" s="45" t="s">
        <v>19</v>
      </c>
      <c r="E226" s="45" t="s">
        <v>19</v>
      </c>
      <c r="F226" s="45" t="s">
        <v>19</v>
      </c>
      <c r="G226" s="123">
        <v>10</v>
      </c>
      <c r="H226" s="123">
        <v>10</v>
      </c>
      <c r="I226" s="124">
        <v>165.72</v>
      </c>
      <c r="J226" s="123">
        <v>4</v>
      </c>
      <c r="K226" s="123">
        <v>4</v>
      </c>
      <c r="L226" s="123">
        <v>0</v>
      </c>
      <c r="M226" s="124">
        <v>165.72</v>
      </c>
      <c r="N226" s="124">
        <v>165.72</v>
      </c>
      <c r="O226" s="124">
        <v>0</v>
      </c>
      <c r="P226" s="125">
        <f>M226*1.2*40000</f>
        <v>7954560</v>
      </c>
      <c r="Q226" s="125">
        <f>P226*0.95</f>
        <v>7556832</v>
      </c>
      <c r="R226" s="125">
        <f>P226-Q226</f>
        <v>397728</v>
      </c>
      <c r="S226" s="89"/>
    </row>
    <row r="227" spans="1:20" s="55" customFormat="1" ht="26.1" customHeight="1" x14ac:dyDescent="0.35">
      <c r="A227" s="69" t="s">
        <v>408</v>
      </c>
      <c r="B227" s="46" t="s">
        <v>451</v>
      </c>
      <c r="C227" s="47">
        <v>1567</v>
      </c>
      <c r="D227" s="48">
        <v>44161</v>
      </c>
      <c r="E227" s="126" t="s">
        <v>301</v>
      </c>
      <c r="F227" s="115" t="s">
        <v>302</v>
      </c>
      <c r="G227" s="123">
        <v>10</v>
      </c>
      <c r="H227" s="123">
        <v>10</v>
      </c>
      <c r="I227" s="124">
        <v>165.72</v>
      </c>
      <c r="J227" s="123">
        <v>4</v>
      </c>
      <c r="K227" s="123">
        <v>4</v>
      </c>
      <c r="L227" s="123">
        <v>0</v>
      </c>
      <c r="M227" s="124">
        <v>165.72</v>
      </c>
      <c r="N227" s="124">
        <v>165.72</v>
      </c>
      <c r="O227" s="124">
        <v>0</v>
      </c>
      <c r="P227" s="125">
        <f t="shared" ref="P227" si="190">M227*1.2*40000</f>
        <v>7954560</v>
      </c>
      <c r="Q227" s="125">
        <f t="shared" ref="Q227" si="191">P227*0.95</f>
        <v>7556832</v>
      </c>
      <c r="R227" s="125">
        <f t="shared" ref="R227" si="192">P227-Q227</f>
        <v>397728</v>
      </c>
      <c r="S227" s="89"/>
    </row>
    <row r="228" spans="1:20" s="55" customFormat="1" ht="26.1" customHeight="1" x14ac:dyDescent="0.25">
      <c r="A228" s="137" t="s">
        <v>410</v>
      </c>
      <c r="B228" s="137"/>
      <c r="C228" s="126" t="s">
        <v>30</v>
      </c>
      <c r="D228" s="115" t="s">
        <v>30</v>
      </c>
      <c r="E228" s="115" t="s">
        <v>30</v>
      </c>
      <c r="F228" s="115" t="s">
        <v>30</v>
      </c>
      <c r="G228" s="116">
        <f t="shared" ref="G228:R228" si="193">SUM(G229:G242)</f>
        <v>381</v>
      </c>
      <c r="H228" s="116">
        <f t="shared" si="193"/>
        <v>381</v>
      </c>
      <c r="I228" s="117">
        <f t="shared" si="193"/>
        <v>6557.25</v>
      </c>
      <c r="J228" s="116">
        <f t="shared" si="193"/>
        <v>178</v>
      </c>
      <c r="K228" s="116">
        <f t="shared" si="193"/>
        <v>110</v>
      </c>
      <c r="L228" s="116">
        <f t="shared" si="193"/>
        <v>68</v>
      </c>
      <c r="M228" s="117">
        <f t="shared" si="193"/>
        <v>6455.97</v>
      </c>
      <c r="N228" s="117">
        <f t="shared" si="193"/>
        <v>3763.8700000000008</v>
      </c>
      <c r="O228" s="118">
        <f t="shared" si="193"/>
        <v>2510.1</v>
      </c>
      <c r="P228" s="119">
        <f t="shared" si="193"/>
        <v>364116708</v>
      </c>
      <c r="Q228" s="119">
        <f t="shared" si="193"/>
        <v>182058354</v>
      </c>
      <c r="R228" s="119">
        <f t="shared" si="193"/>
        <v>182058354</v>
      </c>
      <c r="S228" s="53"/>
    </row>
    <row r="229" spans="1:20" s="55" customFormat="1" ht="26.1" customHeight="1" x14ac:dyDescent="0.25">
      <c r="A229" s="69" t="s">
        <v>422</v>
      </c>
      <c r="B229" s="132" t="s">
        <v>383</v>
      </c>
      <c r="C229" s="126" t="s">
        <v>382</v>
      </c>
      <c r="D229" s="115">
        <v>43865</v>
      </c>
      <c r="E229" s="126" t="s">
        <v>301</v>
      </c>
      <c r="F229" s="115" t="s">
        <v>302</v>
      </c>
      <c r="G229" s="116">
        <v>25</v>
      </c>
      <c r="H229" s="116">
        <v>25</v>
      </c>
      <c r="I229" s="117">
        <v>402.44</v>
      </c>
      <c r="J229" s="116">
        <v>14</v>
      </c>
      <c r="K229" s="116">
        <v>14</v>
      </c>
      <c r="L229" s="116">
        <v>0</v>
      </c>
      <c r="M229" s="117">
        <v>402.44</v>
      </c>
      <c r="N229" s="117">
        <v>402.44</v>
      </c>
      <c r="O229" s="118">
        <v>0</v>
      </c>
      <c r="P229" s="119">
        <f>M229*1.2*47000</f>
        <v>22697616</v>
      </c>
      <c r="Q229" s="119">
        <f>P229*0.5</f>
        <v>11348808</v>
      </c>
      <c r="R229" s="119">
        <f>P229-Q229</f>
        <v>11348808</v>
      </c>
      <c r="S229" s="53"/>
    </row>
    <row r="230" spans="1:20" s="55" customFormat="1" ht="26.1" customHeight="1" x14ac:dyDescent="0.35">
      <c r="A230" s="69" t="s">
        <v>423</v>
      </c>
      <c r="B230" s="120" t="s">
        <v>499</v>
      </c>
      <c r="C230" s="121">
        <v>900</v>
      </c>
      <c r="D230" s="122">
        <v>43998</v>
      </c>
      <c r="E230" s="126" t="s">
        <v>301</v>
      </c>
      <c r="F230" s="115" t="s">
        <v>302</v>
      </c>
      <c r="G230" s="123">
        <v>28</v>
      </c>
      <c r="H230" s="123">
        <v>28</v>
      </c>
      <c r="I230" s="124">
        <v>404.85</v>
      </c>
      <c r="J230" s="123">
        <v>14</v>
      </c>
      <c r="K230" s="123">
        <v>13</v>
      </c>
      <c r="L230" s="123">
        <v>1</v>
      </c>
      <c r="M230" s="124">
        <v>404.85</v>
      </c>
      <c r="N230" s="124">
        <v>374.85</v>
      </c>
      <c r="O230" s="124">
        <v>30</v>
      </c>
      <c r="P230" s="125">
        <f>M230*1.2*47000</f>
        <v>22833540</v>
      </c>
      <c r="Q230" s="125">
        <f>P230*0.5</f>
        <v>11416770</v>
      </c>
      <c r="R230" s="125">
        <f t="shared" ref="R230" si="194">P230-Q230</f>
        <v>11416770</v>
      </c>
      <c r="S230" s="89"/>
    </row>
    <row r="231" spans="1:20" s="55" customFormat="1" ht="26.1" customHeight="1" x14ac:dyDescent="0.25">
      <c r="A231" s="45" t="s">
        <v>426</v>
      </c>
      <c r="B231" s="46" t="s">
        <v>338</v>
      </c>
      <c r="C231" s="126">
        <v>2155</v>
      </c>
      <c r="D231" s="115">
        <v>43770</v>
      </c>
      <c r="E231" s="126" t="s">
        <v>301</v>
      </c>
      <c r="F231" s="115" t="s">
        <v>302</v>
      </c>
      <c r="G231" s="50">
        <v>32</v>
      </c>
      <c r="H231" s="50">
        <v>32</v>
      </c>
      <c r="I231" s="51">
        <v>859</v>
      </c>
      <c r="J231" s="50">
        <v>18</v>
      </c>
      <c r="K231" s="50">
        <v>2</v>
      </c>
      <c r="L231" s="50">
        <v>16</v>
      </c>
      <c r="M231" s="51">
        <v>757.72</v>
      </c>
      <c r="N231" s="51">
        <v>66.64</v>
      </c>
      <c r="O231" s="51">
        <v>509.08</v>
      </c>
      <c r="P231" s="119">
        <f t="shared" ref="P231:P242" si="195">M231*1.2*47000</f>
        <v>42735408</v>
      </c>
      <c r="Q231" s="119">
        <f t="shared" ref="Q231:Q242" si="196">P231*0.5</f>
        <v>21367704</v>
      </c>
      <c r="R231" s="119">
        <f t="shared" ref="R231:R242" si="197">P231-Q231</f>
        <v>21367704</v>
      </c>
      <c r="S231" s="59"/>
      <c r="T231" s="80"/>
    </row>
    <row r="232" spans="1:20" s="55" customFormat="1" ht="26.1" customHeight="1" x14ac:dyDescent="0.35">
      <c r="A232" s="69" t="s">
        <v>427</v>
      </c>
      <c r="B232" s="120" t="s">
        <v>431</v>
      </c>
      <c r="C232" s="121">
        <v>899</v>
      </c>
      <c r="D232" s="122">
        <v>43998</v>
      </c>
      <c r="E232" s="126" t="s">
        <v>301</v>
      </c>
      <c r="F232" s="115" t="s">
        <v>302</v>
      </c>
      <c r="G232" s="123">
        <v>20</v>
      </c>
      <c r="H232" s="123">
        <v>20</v>
      </c>
      <c r="I232" s="124">
        <v>406.19</v>
      </c>
      <c r="J232" s="123">
        <v>9</v>
      </c>
      <c r="K232" s="123">
        <v>8</v>
      </c>
      <c r="L232" s="123">
        <v>1</v>
      </c>
      <c r="M232" s="124">
        <v>406.19</v>
      </c>
      <c r="N232" s="124">
        <v>386.19</v>
      </c>
      <c r="O232" s="124">
        <v>20</v>
      </c>
      <c r="P232" s="125">
        <f>M232*1.2*47000</f>
        <v>22909116</v>
      </c>
      <c r="Q232" s="125">
        <f>P232*0.5</f>
        <v>11454558</v>
      </c>
      <c r="R232" s="125">
        <f>P232-Q232</f>
        <v>11454558</v>
      </c>
      <c r="S232" s="89"/>
    </row>
    <row r="233" spans="1:20" s="55" customFormat="1" ht="26.1" customHeight="1" x14ac:dyDescent="0.25">
      <c r="A233" s="69" t="s">
        <v>429</v>
      </c>
      <c r="B233" s="132" t="s">
        <v>384</v>
      </c>
      <c r="C233" s="126" t="s">
        <v>382</v>
      </c>
      <c r="D233" s="115">
        <v>43865</v>
      </c>
      <c r="E233" s="126" t="s">
        <v>301</v>
      </c>
      <c r="F233" s="115" t="s">
        <v>302</v>
      </c>
      <c r="G233" s="116">
        <v>33</v>
      </c>
      <c r="H233" s="116">
        <v>33</v>
      </c>
      <c r="I233" s="117">
        <v>515.92999999999995</v>
      </c>
      <c r="J233" s="116">
        <v>15</v>
      </c>
      <c r="K233" s="116">
        <v>11</v>
      </c>
      <c r="L233" s="116">
        <v>4</v>
      </c>
      <c r="M233" s="117">
        <v>515.92999999999995</v>
      </c>
      <c r="N233" s="117">
        <v>373.99</v>
      </c>
      <c r="O233" s="118">
        <v>141.94</v>
      </c>
      <c r="P233" s="119">
        <f t="shared" si="195"/>
        <v>29098451.999999993</v>
      </c>
      <c r="Q233" s="119">
        <f t="shared" si="196"/>
        <v>14549225.999999996</v>
      </c>
      <c r="R233" s="119">
        <f t="shared" si="197"/>
        <v>14549225.999999996</v>
      </c>
      <c r="S233" s="53"/>
    </row>
    <row r="234" spans="1:20" s="55" customFormat="1" ht="26.1" customHeight="1" x14ac:dyDescent="0.35">
      <c r="A234" s="69" t="s">
        <v>430</v>
      </c>
      <c r="B234" s="120" t="s">
        <v>500</v>
      </c>
      <c r="C234" s="121">
        <v>903</v>
      </c>
      <c r="D234" s="122">
        <v>43998</v>
      </c>
      <c r="E234" s="126" t="s">
        <v>301</v>
      </c>
      <c r="F234" s="115" t="s">
        <v>302</v>
      </c>
      <c r="G234" s="123">
        <v>19</v>
      </c>
      <c r="H234" s="123">
        <v>19</v>
      </c>
      <c r="I234" s="124">
        <v>412.42</v>
      </c>
      <c r="J234" s="123">
        <v>9</v>
      </c>
      <c r="K234" s="123">
        <v>7</v>
      </c>
      <c r="L234" s="123">
        <v>2</v>
      </c>
      <c r="M234" s="124">
        <v>412.42</v>
      </c>
      <c r="N234" s="124">
        <v>366.42</v>
      </c>
      <c r="O234" s="124">
        <v>46</v>
      </c>
      <c r="P234" s="125">
        <f>M234*1.2*47000</f>
        <v>23260488</v>
      </c>
      <c r="Q234" s="125">
        <f>P234*0.5</f>
        <v>11630244</v>
      </c>
      <c r="R234" s="125">
        <f>P234-Q234</f>
        <v>11630244</v>
      </c>
      <c r="S234" s="89"/>
    </row>
    <row r="235" spans="1:20" s="55" customFormat="1" ht="26.1" customHeight="1" x14ac:dyDescent="0.25">
      <c r="A235" s="69" t="s">
        <v>433</v>
      </c>
      <c r="B235" s="132" t="s">
        <v>385</v>
      </c>
      <c r="C235" s="126" t="s">
        <v>382</v>
      </c>
      <c r="D235" s="115">
        <v>43865</v>
      </c>
      <c r="E235" s="126" t="s">
        <v>301</v>
      </c>
      <c r="F235" s="115" t="s">
        <v>302</v>
      </c>
      <c r="G235" s="116">
        <v>16</v>
      </c>
      <c r="H235" s="116">
        <v>16</v>
      </c>
      <c r="I235" s="117">
        <v>273.54000000000002</v>
      </c>
      <c r="J235" s="116">
        <v>6</v>
      </c>
      <c r="K235" s="116">
        <v>6</v>
      </c>
      <c r="L235" s="116">
        <v>0</v>
      </c>
      <c r="M235" s="117">
        <v>273.54000000000002</v>
      </c>
      <c r="N235" s="117">
        <v>273.54000000000002</v>
      </c>
      <c r="O235" s="118">
        <v>0</v>
      </c>
      <c r="P235" s="119">
        <f t="shared" si="195"/>
        <v>15427656</v>
      </c>
      <c r="Q235" s="119">
        <f t="shared" si="196"/>
        <v>7713828</v>
      </c>
      <c r="R235" s="119">
        <f t="shared" si="197"/>
        <v>7713828</v>
      </c>
      <c r="S235" s="53"/>
    </row>
    <row r="236" spans="1:20" s="55" customFormat="1" ht="26.1" customHeight="1" x14ac:dyDescent="0.35">
      <c r="A236" s="69" t="s">
        <v>434</v>
      </c>
      <c r="B236" s="120" t="s">
        <v>438</v>
      </c>
      <c r="C236" s="121">
        <v>903</v>
      </c>
      <c r="D236" s="122">
        <v>43998</v>
      </c>
      <c r="E236" s="126" t="s">
        <v>301</v>
      </c>
      <c r="F236" s="115" t="s">
        <v>302</v>
      </c>
      <c r="G236" s="123">
        <v>49</v>
      </c>
      <c r="H236" s="123">
        <v>49</v>
      </c>
      <c r="I236" s="124">
        <v>760.03</v>
      </c>
      <c r="J236" s="123">
        <v>22</v>
      </c>
      <c r="K236" s="123">
        <v>18</v>
      </c>
      <c r="L236" s="123">
        <v>4</v>
      </c>
      <c r="M236" s="124">
        <v>760.03</v>
      </c>
      <c r="N236" s="124">
        <v>570.16999999999996</v>
      </c>
      <c r="O236" s="124">
        <v>189.86</v>
      </c>
      <c r="P236" s="125">
        <f>M236*1.2*47000</f>
        <v>42865692</v>
      </c>
      <c r="Q236" s="125">
        <f>P236*0.5</f>
        <v>21432846</v>
      </c>
      <c r="R236" s="125">
        <f>P236-Q236</f>
        <v>21432846</v>
      </c>
      <c r="S236" s="89"/>
    </row>
    <row r="237" spans="1:20" s="55" customFormat="1" ht="26.1" customHeight="1" x14ac:dyDescent="0.35">
      <c r="A237" s="69" t="s">
        <v>435</v>
      </c>
      <c r="B237" s="120" t="s">
        <v>441</v>
      </c>
      <c r="C237" s="121">
        <v>903</v>
      </c>
      <c r="D237" s="122">
        <v>43998</v>
      </c>
      <c r="E237" s="126" t="s">
        <v>301</v>
      </c>
      <c r="F237" s="115" t="s">
        <v>302</v>
      </c>
      <c r="G237" s="123">
        <v>17</v>
      </c>
      <c r="H237" s="123">
        <v>17</v>
      </c>
      <c r="I237" s="124">
        <v>236.92</v>
      </c>
      <c r="J237" s="123">
        <v>6</v>
      </c>
      <c r="K237" s="123">
        <v>3</v>
      </c>
      <c r="L237" s="123">
        <v>3</v>
      </c>
      <c r="M237" s="124">
        <v>236.92</v>
      </c>
      <c r="N237" s="124">
        <v>101.3</v>
      </c>
      <c r="O237" s="124">
        <v>135.62</v>
      </c>
      <c r="P237" s="125">
        <f>M237*1.2*47000</f>
        <v>13362287.999999998</v>
      </c>
      <c r="Q237" s="125">
        <f>P237*0.5</f>
        <v>6681143.9999999991</v>
      </c>
      <c r="R237" s="125">
        <f>P237-Q237</f>
        <v>6681143.9999999991</v>
      </c>
      <c r="S237" s="89"/>
    </row>
    <row r="238" spans="1:20" s="55" customFormat="1" ht="26.1" customHeight="1" x14ac:dyDescent="0.25">
      <c r="A238" s="69" t="s">
        <v>436</v>
      </c>
      <c r="B238" s="132" t="s">
        <v>386</v>
      </c>
      <c r="C238" s="126" t="s">
        <v>382</v>
      </c>
      <c r="D238" s="115">
        <v>43865</v>
      </c>
      <c r="E238" s="126" t="s">
        <v>301</v>
      </c>
      <c r="F238" s="115" t="s">
        <v>302</v>
      </c>
      <c r="G238" s="116">
        <v>32</v>
      </c>
      <c r="H238" s="116">
        <v>32</v>
      </c>
      <c r="I238" s="117">
        <v>354.65</v>
      </c>
      <c r="J238" s="116">
        <v>9</v>
      </c>
      <c r="K238" s="116">
        <v>6</v>
      </c>
      <c r="L238" s="116">
        <v>3</v>
      </c>
      <c r="M238" s="117">
        <v>354.65</v>
      </c>
      <c r="N238" s="117">
        <v>222.09</v>
      </c>
      <c r="O238" s="118">
        <v>132.56</v>
      </c>
      <c r="P238" s="119">
        <f t="shared" si="195"/>
        <v>20002260</v>
      </c>
      <c r="Q238" s="119">
        <f t="shared" si="196"/>
        <v>10001130</v>
      </c>
      <c r="R238" s="119">
        <f t="shared" si="197"/>
        <v>10001130</v>
      </c>
      <c r="S238" s="53"/>
    </row>
    <row r="239" spans="1:20" s="55" customFormat="1" ht="26.1" customHeight="1" x14ac:dyDescent="0.25">
      <c r="A239" s="69" t="s">
        <v>439</v>
      </c>
      <c r="B239" s="132" t="s">
        <v>485</v>
      </c>
      <c r="C239" s="126" t="s">
        <v>387</v>
      </c>
      <c r="D239" s="115">
        <v>43865</v>
      </c>
      <c r="E239" s="126" t="s">
        <v>301</v>
      </c>
      <c r="F239" s="115" t="s">
        <v>302</v>
      </c>
      <c r="G239" s="116">
        <v>43</v>
      </c>
      <c r="H239" s="116">
        <v>43</v>
      </c>
      <c r="I239" s="117">
        <v>791.68</v>
      </c>
      <c r="J239" s="116">
        <v>21</v>
      </c>
      <c r="K239" s="116">
        <v>4</v>
      </c>
      <c r="L239" s="116">
        <v>17</v>
      </c>
      <c r="M239" s="117">
        <v>791.68</v>
      </c>
      <c r="N239" s="117">
        <v>180.36</v>
      </c>
      <c r="O239" s="118">
        <v>611.32000000000005</v>
      </c>
      <c r="P239" s="119">
        <f t="shared" si="195"/>
        <v>44650751.999999993</v>
      </c>
      <c r="Q239" s="119">
        <f t="shared" si="196"/>
        <v>22325375.999999996</v>
      </c>
      <c r="R239" s="119">
        <f t="shared" si="197"/>
        <v>22325375.999999996</v>
      </c>
      <c r="S239" s="53"/>
    </row>
    <row r="240" spans="1:20" s="55" customFormat="1" ht="26.1" customHeight="1" x14ac:dyDescent="0.25">
      <c r="A240" s="69" t="s">
        <v>440</v>
      </c>
      <c r="B240" s="132" t="s">
        <v>388</v>
      </c>
      <c r="C240" s="126" t="s">
        <v>382</v>
      </c>
      <c r="D240" s="115">
        <v>43865</v>
      </c>
      <c r="E240" s="126" t="s">
        <v>301</v>
      </c>
      <c r="F240" s="115" t="s">
        <v>302</v>
      </c>
      <c r="G240" s="116">
        <v>7</v>
      </c>
      <c r="H240" s="116">
        <v>7</v>
      </c>
      <c r="I240" s="117">
        <v>97.22</v>
      </c>
      <c r="J240" s="116">
        <v>4</v>
      </c>
      <c r="K240" s="116">
        <v>2</v>
      </c>
      <c r="L240" s="116">
        <v>2</v>
      </c>
      <c r="M240" s="117">
        <v>97.22</v>
      </c>
      <c r="N240" s="117">
        <v>46.51</v>
      </c>
      <c r="O240" s="118">
        <v>50.71</v>
      </c>
      <c r="P240" s="119">
        <f t="shared" si="195"/>
        <v>5483207.9999999991</v>
      </c>
      <c r="Q240" s="119">
        <f t="shared" si="196"/>
        <v>2741603.9999999995</v>
      </c>
      <c r="R240" s="119">
        <f t="shared" si="197"/>
        <v>2741603.9999999995</v>
      </c>
      <c r="S240" s="53"/>
    </row>
    <row r="241" spans="1:23" s="55" customFormat="1" ht="26.1" customHeight="1" x14ac:dyDescent="0.25">
      <c r="A241" s="69" t="s">
        <v>447</v>
      </c>
      <c r="B241" s="133" t="s">
        <v>389</v>
      </c>
      <c r="C241" s="126" t="s">
        <v>382</v>
      </c>
      <c r="D241" s="115">
        <v>43865</v>
      </c>
      <c r="E241" s="126" t="s">
        <v>301</v>
      </c>
      <c r="F241" s="115" t="s">
        <v>302</v>
      </c>
      <c r="G241" s="116">
        <v>21</v>
      </c>
      <c r="H241" s="116">
        <v>21</v>
      </c>
      <c r="I241" s="117">
        <v>283.7</v>
      </c>
      <c r="J241" s="116">
        <v>4</v>
      </c>
      <c r="K241" s="116">
        <v>0</v>
      </c>
      <c r="L241" s="116">
        <v>4</v>
      </c>
      <c r="M241" s="117">
        <v>283.7</v>
      </c>
      <c r="N241" s="117">
        <v>0</v>
      </c>
      <c r="O241" s="118">
        <v>283.7</v>
      </c>
      <c r="P241" s="119">
        <f t="shared" si="195"/>
        <v>16000680</v>
      </c>
      <c r="Q241" s="119">
        <f t="shared" si="196"/>
        <v>8000340</v>
      </c>
      <c r="R241" s="119">
        <f t="shared" si="197"/>
        <v>8000340</v>
      </c>
      <c r="S241" s="53"/>
    </row>
    <row r="242" spans="1:23" s="55" customFormat="1" ht="26.1" customHeight="1" x14ac:dyDescent="0.35">
      <c r="A242" s="45" t="s">
        <v>448</v>
      </c>
      <c r="B242" s="46" t="s">
        <v>340</v>
      </c>
      <c r="C242" s="45">
        <v>1660</v>
      </c>
      <c r="D242" s="115">
        <v>43693</v>
      </c>
      <c r="E242" s="126" t="s">
        <v>301</v>
      </c>
      <c r="F242" s="115" t="s">
        <v>302</v>
      </c>
      <c r="G242" s="50">
        <v>39</v>
      </c>
      <c r="H242" s="50">
        <v>39</v>
      </c>
      <c r="I242" s="51">
        <v>758.68</v>
      </c>
      <c r="J242" s="50">
        <v>27</v>
      </c>
      <c r="K242" s="50">
        <v>16</v>
      </c>
      <c r="L242" s="50">
        <v>11</v>
      </c>
      <c r="M242" s="51">
        <v>758.68</v>
      </c>
      <c r="N242" s="51">
        <v>399.37</v>
      </c>
      <c r="O242" s="51">
        <v>359.31</v>
      </c>
      <c r="P242" s="119">
        <f t="shared" si="195"/>
        <v>42789552</v>
      </c>
      <c r="Q242" s="119">
        <f t="shared" si="196"/>
        <v>21394776</v>
      </c>
      <c r="R242" s="119">
        <f t="shared" si="197"/>
        <v>21394776</v>
      </c>
      <c r="S242" s="89"/>
      <c r="T242" s="80"/>
    </row>
    <row r="243" spans="1:23" s="55" customFormat="1" ht="15.75" customHeight="1" x14ac:dyDescent="0.35">
      <c r="A243" s="138" t="s">
        <v>365</v>
      </c>
      <c r="B243" s="139"/>
      <c r="C243" s="45" t="s">
        <v>30</v>
      </c>
      <c r="D243" s="45" t="s">
        <v>30</v>
      </c>
      <c r="E243" s="45" t="s">
        <v>30</v>
      </c>
      <c r="F243" s="94" t="s">
        <v>30</v>
      </c>
      <c r="G243" s="123">
        <f>SUM(G245,G246,G247,G249:G257)</f>
        <v>305</v>
      </c>
      <c r="H243" s="123">
        <f t="shared" ref="H243:R243" si="198">SUM(H245,H246,H247,H249:H257)</f>
        <v>305</v>
      </c>
      <c r="I243" s="124">
        <f t="shared" si="198"/>
        <v>5121.7299999999996</v>
      </c>
      <c r="J243" s="123">
        <f t="shared" si="198"/>
        <v>129</v>
      </c>
      <c r="K243" s="123">
        <f t="shared" si="198"/>
        <v>102</v>
      </c>
      <c r="L243" s="123">
        <f t="shared" si="198"/>
        <v>26</v>
      </c>
      <c r="M243" s="124">
        <f t="shared" si="198"/>
        <v>5117.71</v>
      </c>
      <c r="N243" s="124">
        <f t="shared" si="198"/>
        <v>4236.9000000000005</v>
      </c>
      <c r="O243" s="124">
        <f t="shared" si="198"/>
        <v>940.81</v>
      </c>
      <c r="P243" s="125">
        <f t="shared" si="198"/>
        <v>281088420</v>
      </c>
      <c r="Q243" s="125">
        <f t="shared" si="198"/>
        <v>159959586</v>
      </c>
      <c r="R243" s="125">
        <f t="shared" si="198"/>
        <v>121128834</v>
      </c>
      <c r="S243" s="89"/>
    </row>
    <row r="244" spans="1:23" s="55" customFormat="1" ht="26.1" customHeight="1" x14ac:dyDescent="0.35">
      <c r="A244" s="135" t="s">
        <v>139</v>
      </c>
      <c r="B244" s="136"/>
      <c r="C244" s="45" t="s">
        <v>19</v>
      </c>
      <c r="D244" s="45" t="s">
        <v>19</v>
      </c>
      <c r="E244" s="45" t="s">
        <v>19</v>
      </c>
      <c r="F244" s="45" t="s">
        <v>19</v>
      </c>
      <c r="G244" s="123">
        <f>SUM(G245:G247)</f>
        <v>36</v>
      </c>
      <c r="H244" s="123">
        <f t="shared" ref="H244:R244" si="199">SUM(H245:H247)</f>
        <v>36</v>
      </c>
      <c r="I244" s="124">
        <f t="shared" si="199"/>
        <v>898.8599999999999</v>
      </c>
      <c r="J244" s="123">
        <f t="shared" si="199"/>
        <v>20</v>
      </c>
      <c r="K244" s="123">
        <f t="shared" si="199"/>
        <v>18</v>
      </c>
      <c r="L244" s="123">
        <f t="shared" si="199"/>
        <v>2</v>
      </c>
      <c r="M244" s="124">
        <f t="shared" si="199"/>
        <v>898.8599999999999</v>
      </c>
      <c r="N244" s="124">
        <f t="shared" si="199"/>
        <v>834.26</v>
      </c>
      <c r="O244" s="124">
        <f t="shared" si="199"/>
        <v>64.599999999999994</v>
      </c>
      <c r="P244" s="125">
        <f t="shared" si="199"/>
        <v>43145279.999999993</v>
      </c>
      <c r="Q244" s="125">
        <f t="shared" si="199"/>
        <v>40988015.999999993</v>
      </c>
      <c r="R244" s="125">
        <f t="shared" si="199"/>
        <v>2157264</v>
      </c>
      <c r="S244" s="89"/>
    </row>
    <row r="245" spans="1:23" s="55" customFormat="1" ht="26.1" customHeight="1" x14ac:dyDescent="0.35">
      <c r="A245" s="87" t="s">
        <v>449</v>
      </c>
      <c r="B245" s="67" t="s">
        <v>457</v>
      </c>
      <c r="C245" s="45">
        <v>77</v>
      </c>
      <c r="D245" s="48">
        <v>44243</v>
      </c>
      <c r="E245" s="49" t="s">
        <v>302</v>
      </c>
      <c r="F245" s="49" t="s">
        <v>413</v>
      </c>
      <c r="G245" s="123">
        <v>13</v>
      </c>
      <c r="H245" s="123">
        <v>13</v>
      </c>
      <c r="I245" s="124">
        <v>254.4</v>
      </c>
      <c r="J245" s="123">
        <v>4</v>
      </c>
      <c r="K245" s="123">
        <v>4</v>
      </c>
      <c r="L245" s="123">
        <v>0</v>
      </c>
      <c r="M245" s="124">
        <v>254.4</v>
      </c>
      <c r="N245" s="124">
        <v>254.4</v>
      </c>
      <c r="O245" s="124">
        <v>0</v>
      </c>
      <c r="P245" s="125">
        <f t="shared" ref="P245" si="200">M245*1.2*40000</f>
        <v>12211199.999999998</v>
      </c>
      <c r="Q245" s="125">
        <f t="shared" ref="Q245" si="201">P245*0.95</f>
        <v>11600639.999999998</v>
      </c>
      <c r="R245" s="125">
        <f t="shared" ref="R245" si="202">P245-Q245</f>
        <v>610560</v>
      </c>
      <c r="S245" s="89"/>
    </row>
    <row r="246" spans="1:23" s="55" customFormat="1" ht="26.1" customHeight="1" x14ac:dyDescent="0.35">
      <c r="A246" s="69" t="s">
        <v>450</v>
      </c>
      <c r="B246" s="67" t="s">
        <v>458</v>
      </c>
      <c r="C246" s="121">
        <v>438</v>
      </c>
      <c r="D246" s="122">
        <v>44112</v>
      </c>
      <c r="E246" s="49" t="s">
        <v>302</v>
      </c>
      <c r="F246" s="49" t="s">
        <v>413</v>
      </c>
      <c r="G246" s="123">
        <v>16</v>
      </c>
      <c r="H246" s="123">
        <v>16</v>
      </c>
      <c r="I246" s="124">
        <v>440.4</v>
      </c>
      <c r="J246" s="123">
        <v>12</v>
      </c>
      <c r="K246" s="123">
        <v>10</v>
      </c>
      <c r="L246" s="123">
        <v>2</v>
      </c>
      <c r="M246" s="124">
        <v>440.4</v>
      </c>
      <c r="N246" s="124">
        <v>375.8</v>
      </c>
      <c r="O246" s="124">
        <v>64.599999999999994</v>
      </c>
      <c r="P246" s="125">
        <f t="shared" ref="P246:P247" si="203">M246*1.2*40000</f>
        <v>21139199.999999996</v>
      </c>
      <c r="Q246" s="125">
        <f t="shared" ref="Q246:Q247" si="204">P246*0.95</f>
        <v>20082239.999999996</v>
      </c>
      <c r="R246" s="125">
        <f t="shared" ref="R246:R247" si="205">P246-Q246</f>
        <v>1056960</v>
      </c>
      <c r="S246" s="89"/>
    </row>
    <row r="247" spans="1:23" s="55" customFormat="1" ht="26.1" customHeight="1" x14ac:dyDescent="0.35">
      <c r="A247" s="69" t="s">
        <v>467</v>
      </c>
      <c r="B247" s="67" t="s">
        <v>459</v>
      </c>
      <c r="C247" s="121">
        <v>437</v>
      </c>
      <c r="D247" s="122">
        <v>44112</v>
      </c>
      <c r="E247" s="49" t="s">
        <v>302</v>
      </c>
      <c r="F247" s="49" t="s">
        <v>413</v>
      </c>
      <c r="G247" s="123">
        <v>7</v>
      </c>
      <c r="H247" s="123">
        <v>7</v>
      </c>
      <c r="I247" s="124">
        <v>204.06</v>
      </c>
      <c r="J247" s="123">
        <v>4</v>
      </c>
      <c r="K247" s="123">
        <v>4</v>
      </c>
      <c r="L247" s="123">
        <v>0</v>
      </c>
      <c r="M247" s="124">
        <v>204.06</v>
      </c>
      <c r="N247" s="124">
        <v>204.06</v>
      </c>
      <c r="O247" s="124">
        <v>0</v>
      </c>
      <c r="P247" s="125">
        <f t="shared" si="203"/>
        <v>9794880</v>
      </c>
      <c r="Q247" s="125">
        <f t="shared" si="204"/>
        <v>9305136</v>
      </c>
      <c r="R247" s="125">
        <f t="shared" si="205"/>
        <v>489744</v>
      </c>
      <c r="S247" s="89"/>
    </row>
    <row r="248" spans="1:23" s="55" customFormat="1" ht="26.1" customHeight="1" x14ac:dyDescent="0.35">
      <c r="A248" s="137" t="s">
        <v>410</v>
      </c>
      <c r="B248" s="137"/>
      <c r="C248" s="121" t="s">
        <v>30</v>
      </c>
      <c r="D248" s="122" t="s">
        <v>30</v>
      </c>
      <c r="E248" s="122" t="s">
        <v>30</v>
      </c>
      <c r="F248" s="122" t="s">
        <v>30</v>
      </c>
      <c r="G248" s="123">
        <f>SUM(G249:G257)</f>
        <v>269</v>
      </c>
      <c r="H248" s="123">
        <f t="shared" ref="H248:R248" si="206">SUM(H249:H257)</f>
        <v>269</v>
      </c>
      <c r="I248" s="124">
        <f t="shared" si="206"/>
        <v>4222.87</v>
      </c>
      <c r="J248" s="123">
        <f t="shared" si="206"/>
        <v>109</v>
      </c>
      <c r="K248" s="123">
        <f t="shared" si="206"/>
        <v>84</v>
      </c>
      <c r="L248" s="123">
        <f t="shared" si="206"/>
        <v>24</v>
      </c>
      <c r="M248" s="124">
        <f t="shared" si="206"/>
        <v>4218.8500000000004</v>
      </c>
      <c r="N248" s="124">
        <f t="shared" si="206"/>
        <v>3402.64</v>
      </c>
      <c r="O248" s="124">
        <f t="shared" si="206"/>
        <v>876.20999999999992</v>
      </c>
      <c r="P248" s="125">
        <f t="shared" si="206"/>
        <v>237943140</v>
      </c>
      <c r="Q248" s="125">
        <f t="shared" si="206"/>
        <v>118971570</v>
      </c>
      <c r="R248" s="125">
        <f t="shared" si="206"/>
        <v>118971570</v>
      </c>
      <c r="S248" s="89"/>
    </row>
    <row r="249" spans="1:23" s="55" customFormat="1" ht="26.1" customHeight="1" x14ac:dyDescent="0.35">
      <c r="A249" s="69" t="s">
        <v>468</v>
      </c>
      <c r="B249" s="120" t="s">
        <v>501</v>
      </c>
      <c r="C249" s="121">
        <v>1050</v>
      </c>
      <c r="D249" s="122">
        <v>44020</v>
      </c>
      <c r="E249" s="121" t="s">
        <v>302</v>
      </c>
      <c r="F249" s="122" t="s">
        <v>413</v>
      </c>
      <c r="G249" s="123">
        <v>30</v>
      </c>
      <c r="H249" s="123">
        <v>30</v>
      </c>
      <c r="I249" s="124">
        <v>467.05</v>
      </c>
      <c r="J249" s="123">
        <v>13</v>
      </c>
      <c r="K249" s="123">
        <v>8</v>
      </c>
      <c r="L249" s="123">
        <v>5</v>
      </c>
      <c r="M249" s="124">
        <v>467.05</v>
      </c>
      <c r="N249" s="124">
        <v>308.76</v>
      </c>
      <c r="O249" s="124">
        <v>158.29</v>
      </c>
      <c r="P249" s="125">
        <f t="shared" ref="P249:P257" si="207">M249*1.2*47000</f>
        <v>26341620</v>
      </c>
      <c r="Q249" s="125">
        <f t="shared" ref="Q249:Q257" si="208">P249*0.5</f>
        <v>13170810</v>
      </c>
      <c r="R249" s="125">
        <f t="shared" ref="R249:R257" si="209">P249-Q249</f>
        <v>13170810</v>
      </c>
      <c r="S249" s="89"/>
    </row>
    <row r="250" spans="1:23" s="55" customFormat="1" ht="26.1" customHeight="1" x14ac:dyDescent="0.35">
      <c r="A250" s="69" t="s">
        <v>469</v>
      </c>
      <c r="B250" s="120" t="s">
        <v>432</v>
      </c>
      <c r="C250" s="121">
        <v>1508</v>
      </c>
      <c r="D250" s="122">
        <v>43665</v>
      </c>
      <c r="E250" s="121" t="s">
        <v>302</v>
      </c>
      <c r="F250" s="122" t="s">
        <v>413</v>
      </c>
      <c r="G250" s="123">
        <v>23</v>
      </c>
      <c r="H250" s="123">
        <v>23</v>
      </c>
      <c r="I250" s="124">
        <v>399.13</v>
      </c>
      <c r="J250" s="123">
        <v>12</v>
      </c>
      <c r="K250" s="123">
        <v>12</v>
      </c>
      <c r="L250" s="123">
        <v>0</v>
      </c>
      <c r="M250" s="124">
        <v>395.11</v>
      </c>
      <c r="N250" s="124">
        <v>395.11</v>
      </c>
      <c r="O250" s="124">
        <v>0</v>
      </c>
      <c r="P250" s="125">
        <f t="shared" si="207"/>
        <v>22284204</v>
      </c>
      <c r="Q250" s="125">
        <f t="shared" si="208"/>
        <v>11142102</v>
      </c>
      <c r="R250" s="125">
        <f t="shared" si="209"/>
        <v>11142102</v>
      </c>
      <c r="S250" s="89"/>
    </row>
    <row r="251" spans="1:23" s="55" customFormat="1" ht="26.1" customHeight="1" x14ac:dyDescent="0.25">
      <c r="A251" s="69" t="s">
        <v>470</v>
      </c>
      <c r="B251" s="120" t="s">
        <v>463</v>
      </c>
      <c r="C251" s="121">
        <v>173</v>
      </c>
      <c r="D251" s="122">
        <v>44253</v>
      </c>
      <c r="E251" s="121" t="s">
        <v>302</v>
      </c>
      <c r="F251" s="122" t="s">
        <v>413</v>
      </c>
      <c r="G251" s="123">
        <v>32</v>
      </c>
      <c r="H251" s="123">
        <v>32</v>
      </c>
      <c r="I251" s="124">
        <v>542.58000000000004</v>
      </c>
      <c r="J251" s="123">
        <v>13</v>
      </c>
      <c r="K251" s="123">
        <v>10</v>
      </c>
      <c r="L251" s="123">
        <v>3</v>
      </c>
      <c r="M251" s="124">
        <v>542.58000000000004</v>
      </c>
      <c r="N251" s="124">
        <v>490.48</v>
      </c>
      <c r="O251" s="124">
        <v>52.1</v>
      </c>
      <c r="P251" s="125">
        <f t="shared" ref="P251:P252" si="210">M251*1.2*47000</f>
        <v>30601512</v>
      </c>
      <c r="Q251" s="125">
        <f t="shared" ref="Q251:Q252" si="211">P251*0.5</f>
        <v>15300756</v>
      </c>
      <c r="R251" s="125">
        <f t="shared" ref="R251:R252" si="212">P251-Q251</f>
        <v>15300756</v>
      </c>
      <c r="S251" s="53"/>
      <c r="T251" s="54"/>
      <c r="U251" s="54"/>
      <c r="V251" s="54"/>
      <c r="W251" s="54"/>
    </row>
    <row r="252" spans="1:23" s="55" customFormat="1" ht="26.1" customHeight="1" x14ac:dyDescent="0.25">
      <c r="A252" s="69" t="s">
        <v>471</v>
      </c>
      <c r="B252" s="120" t="s">
        <v>464</v>
      </c>
      <c r="C252" s="121">
        <v>173</v>
      </c>
      <c r="D252" s="122">
        <v>44253</v>
      </c>
      <c r="E252" s="121" t="s">
        <v>302</v>
      </c>
      <c r="F252" s="122" t="s">
        <v>413</v>
      </c>
      <c r="G252" s="123">
        <v>38</v>
      </c>
      <c r="H252" s="123">
        <v>38</v>
      </c>
      <c r="I252" s="124">
        <v>572.44000000000005</v>
      </c>
      <c r="J252" s="123">
        <v>13</v>
      </c>
      <c r="K252" s="123">
        <v>9</v>
      </c>
      <c r="L252" s="123">
        <v>3</v>
      </c>
      <c r="M252" s="124">
        <v>572.44000000000005</v>
      </c>
      <c r="N252" s="124">
        <v>455.11</v>
      </c>
      <c r="O252" s="124">
        <v>177.33</v>
      </c>
      <c r="P252" s="125">
        <f t="shared" si="210"/>
        <v>32285616</v>
      </c>
      <c r="Q252" s="125">
        <f t="shared" si="211"/>
        <v>16142808</v>
      </c>
      <c r="R252" s="125">
        <f t="shared" si="212"/>
        <v>16142808</v>
      </c>
      <c r="S252" s="53"/>
      <c r="T252" s="54"/>
      <c r="U252" s="54"/>
      <c r="V252" s="54"/>
      <c r="W252" s="54"/>
    </row>
    <row r="253" spans="1:23" s="55" customFormat="1" ht="26.1" customHeight="1" x14ac:dyDescent="0.35">
      <c r="A253" s="69" t="s">
        <v>472</v>
      </c>
      <c r="B253" s="120" t="s">
        <v>442</v>
      </c>
      <c r="C253" s="121">
        <v>901</v>
      </c>
      <c r="D253" s="122">
        <v>43998</v>
      </c>
      <c r="E253" s="121" t="s">
        <v>302</v>
      </c>
      <c r="F253" s="122" t="s">
        <v>413</v>
      </c>
      <c r="G253" s="123">
        <v>34</v>
      </c>
      <c r="H253" s="123">
        <v>34</v>
      </c>
      <c r="I253" s="124">
        <v>404.67</v>
      </c>
      <c r="J253" s="123">
        <v>12</v>
      </c>
      <c r="K253" s="123">
        <v>9</v>
      </c>
      <c r="L253" s="123">
        <v>3</v>
      </c>
      <c r="M253" s="124">
        <v>404.67</v>
      </c>
      <c r="N253" s="124">
        <v>305.37</v>
      </c>
      <c r="O253" s="124">
        <v>99.3</v>
      </c>
      <c r="P253" s="125">
        <f t="shared" si="207"/>
        <v>22823388</v>
      </c>
      <c r="Q253" s="125">
        <f t="shared" si="208"/>
        <v>11411694</v>
      </c>
      <c r="R253" s="125">
        <f t="shared" si="209"/>
        <v>11411694</v>
      </c>
      <c r="S253" s="89"/>
    </row>
    <row r="254" spans="1:23" s="55" customFormat="1" ht="26.1" customHeight="1" x14ac:dyDescent="0.35">
      <c r="A254" s="69" t="s">
        <v>473</v>
      </c>
      <c r="B254" s="120" t="s">
        <v>443</v>
      </c>
      <c r="C254" s="121">
        <v>1026</v>
      </c>
      <c r="D254" s="122">
        <v>44015</v>
      </c>
      <c r="E254" s="121" t="s">
        <v>302</v>
      </c>
      <c r="F254" s="122" t="s">
        <v>413</v>
      </c>
      <c r="G254" s="123">
        <v>31</v>
      </c>
      <c r="H254" s="123">
        <v>31</v>
      </c>
      <c r="I254" s="124">
        <v>661.79</v>
      </c>
      <c r="J254" s="123">
        <v>13</v>
      </c>
      <c r="K254" s="123">
        <v>11</v>
      </c>
      <c r="L254" s="123">
        <v>2</v>
      </c>
      <c r="M254" s="124">
        <v>661.79</v>
      </c>
      <c r="N254" s="124">
        <v>543.69000000000005</v>
      </c>
      <c r="O254" s="124">
        <v>118.1</v>
      </c>
      <c r="P254" s="125">
        <f t="shared" si="207"/>
        <v>37324955.999999993</v>
      </c>
      <c r="Q254" s="125">
        <f t="shared" si="208"/>
        <v>18662477.999999996</v>
      </c>
      <c r="R254" s="125">
        <f t="shared" si="209"/>
        <v>18662477.999999996</v>
      </c>
      <c r="S254" s="89"/>
    </row>
    <row r="255" spans="1:23" s="55" customFormat="1" ht="26.1" customHeight="1" x14ac:dyDescent="0.35">
      <c r="A255" s="69" t="s">
        <v>474</v>
      </c>
      <c r="B255" s="120" t="s">
        <v>444</v>
      </c>
      <c r="C255" s="121">
        <v>1025</v>
      </c>
      <c r="D255" s="122">
        <v>44015</v>
      </c>
      <c r="E255" s="121" t="s">
        <v>302</v>
      </c>
      <c r="F255" s="122" t="s">
        <v>413</v>
      </c>
      <c r="G255" s="123">
        <v>23</v>
      </c>
      <c r="H255" s="123">
        <v>23</v>
      </c>
      <c r="I255" s="124">
        <v>404.09</v>
      </c>
      <c r="J255" s="123">
        <v>11</v>
      </c>
      <c r="K255" s="123">
        <v>7</v>
      </c>
      <c r="L255" s="123">
        <v>4</v>
      </c>
      <c r="M255" s="124">
        <v>404.09</v>
      </c>
      <c r="N255" s="124">
        <v>262.3</v>
      </c>
      <c r="O255" s="124">
        <v>141.79</v>
      </c>
      <c r="P255" s="125">
        <f t="shared" si="207"/>
        <v>22790675.999999996</v>
      </c>
      <c r="Q255" s="125">
        <f t="shared" si="208"/>
        <v>11395337.999999998</v>
      </c>
      <c r="R255" s="125">
        <f t="shared" si="209"/>
        <v>11395337.999999998</v>
      </c>
      <c r="S255" s="89"/>
    </row>
    <row r="256" spans="1:23" s="55" customFormat="1" ht="26.1" customHeight="1" x14ac:dyDescent="0.35">
      <c r="A256" s="69" t="s">
        <v>475</v>
      </c>
      <c r="B256" s="120" t="s">
        <v>445</v>
      </c>
      <c r="C256" s="121">
        <v>903</v>
      </c>
      <c r="D256" s="122">
        <v>43998</v>
      </c>
      <c r="E256" s="121" t="s">
        <v>302</v>
      </c>
      <c r="F256" s="122" t="s">
        <v>413</v>
      </c>
      <c r="G256" s="123">
        <v>29</v>
      </c>
      <c r="H256" s="123">
        <v>29</v>
      </c>
      <c r="I256" s="124">
        <v>377.95</v>
      </c>
      <c r="J256" s="123">
        <v>12</v>
      </c>
      <c r="K256" s="123">
        <v>9</v>
      </c>
      <c r="L256" s="123">
        <v>3</v>
      </c>
      <c r="M256" s="124">
        <v>377.95</v>
      </c>
      <c r="N256" s="124">
        <v>292.45</v>
      </c>
      <c r="O256" s="124">
        <v>85.5</v>
      </c>
      <c r="P256" s="125">
        <f t="shared" si="207"/>
        <v>21316380</v>
      </c>
      <c r="Q256" s="125">
        <f t="shared" si="208"/>
        <v>10658190</v>
      </c>
      <c r="R256" s="125">
        <f t="shared" si="209"/>
        <v>10658190</v>
      </c>
      <c r="S256" s="89"/>
    </row>
    <row r="257" spans="1:23" s="55" customFormat="1" ht="26.1" customHeight="1" x14ac:dyDescent="0.35">
      <c r="A257" s="69" t="s">
        <v>476</v>
      </c>
      <c r="B257" s="120" t="s">
        <v>446</v>
      </c>
      <c r="C257" s="121">
        <v>903</v>
      </c>
      <c r="D257" s="122">
        <v>43998</v>
      </c>
      <c r="E257" s="121" t="s">
        <v>302</v>
      </c>
      <c r="F257" s="122" t="s">
        <v>413</v>
      </c>
      <c r="G257" s="123">
        <v>29</v>
      </c>
      <c r="H257" s="123">
        <v>29</v>
      </c>
      <c r="I257" s="124">
        <v>393.17</v>
      </c>
      <c r="J257" s="123">
        <v>10</v>
      </c>
      <c r="K257" s="123">
        <v>9</v>
      </c>
      <c r="L257" s="123">
        <v>1</v>
      </c>
      <c r="M257" s="124">
        <v>393.17</v>
      </c>
      <c r="N257" s="124">
        <v>349.37</v>
      </c>
      <c r="O257" s="124">
        <v>43.8</v>
      </c>
      <c r="P257" s="125">
        <f t="shared" si="207"/>
        <v>22174788</v>
      </c>
      <c r="Q257" s="125">
        <f t="shared" si="208"/>
        <v>11087394</v>
      </c>
      <c r="R257" s="125">
        <f t="shared" si="209"/>
        <v>11087394</v>
      </c>
      <c r="S257" s="89" t="s">
        <v>309</v>
      </c>
    </row>
    <row r="258" spans="1:23" s="55" customFormat="1" ht="27.75" customHeight="1" x14ac:dyDescent="0.35">
      <c r="A258" s="95"/>
      <c r="B258" s="96"/>
      <c r="C258" s="95"/>
      <c r="D258" s="97"/>
      <c r="E258" s="98"/>
      <c r="F258" s="98"/>
      <c r="G258" s="99"/>
      <c r="H258" s="99"/>
      <c r="I258" s="100"/>
      <c r="J258" s="99"/>
      <c r="K258" s="99"/>
      <c r="L258" s="99"/>
      <c r="M258" s="100"/>
      <c r="N258" s="100"/>
      <c r="O258" s="100"/>
      <c r="P258" s="101"/>
      <c r="Q258" s="101"/>
      <c r="R258" s="101"/>
      <c r="S258" s="89"/>
      <c r="T258" s="60"/>
      <c r="U258" s="54"/>
      <c r="V258" s="54"/>
      <c r="W258" s="54"/>
    </row>
    <row r="259" spans="1:23" ht="21" customHeight="1" x14ac:dyDescent="0.35">
      <c r="A259" s="170" t="s">
        <v>104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</row>
    <row r="260" spans="1:23" ht="21" customHeight="1" x14ac:dyDescent="0.3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</row>
    <row r="261" spans="1:23" ht="19.899999999999999" customHeight="1" x14ac:dyDescent="0.35">
      <c r="A261" s="134"/>
      <c r="B261" s="134"/>
      <c r="C261" s="134"/>
      <c r="D261" s="134"/>
      <c r="E261" s="35"/>
      <c r="F261" s="37"/>
      <c r="G261" s="3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23" ht="68.25" customHeight="1" x14ac:dyDescent="0.35">
      <c r="A262" s="134" t="s">
        <v>492</v>
      </c>
      <c r="B262" s="134"/>
      <c r="C262" s="134"/>
      <c r="D262" s="134"/>
      <c r="E262" s="134"/>
      <c r="F262" s="168"/>
      <c r="G262" s="168"/>
      <c r="H262" s="168"/>
      <c r="I262" s="17"/>
      <c r="J262" s="17"/>
      <c r="K262" s="17"/>
      <c r="L262" s="17"/>
      <c r="M262" s="17"/>
      <c r="N262" s="17"/>
      <c r="O262" s="17"/>
      <c r="P262" s="17"/>
      <c r="Q262" s="169" t="s">
        <v>105</v>
      </c>
      <c r="R262" s="169"/>
      <c r="S262" s="169"/>
    </row>
    <row r="263" spans="1:23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76" ht="14.45" hidden="1" x14ac:dyDescent="0.3"/>
    <row r="277" ht="14.45" hidden="1" x14ac:dyDescent="0.3"/>
  </sheetData>
  <mergeCells count="94">
    <mergeCell ref="A25:B25"/>
    <mergeCell ref="A67:B67"/>
    <mergeCell ref="A28:B28"/>
    <mergeCell ref="A212:B212"/>
    <mergeCell ref="A180:B180"/>
    <mergeCell ref="A181:B181"/>
    <mergeCell ref="A122:B122"/>
    <mergeCell ref="A129:B129"/>
    <mergeCell ref="A131:B131"/>
    <mergeCell ref="A77:B77"/>
    <mergeCell ref="A159:B159"/>
    <mergeCell ref="A162:B162"/>
    <mergeCell ref="A115:B115"/>
    <mergeCell ref="A125:B125"/>
    <mergeCell ref="A138:B138"/>
    <mergeCell ref="A110:B110"/>
    <mergeCell ref="A30:B30"/>
    <mergeCell ref="A37:B37"/>
    <mergeCell ref="A36:B36"/>
    <mergeCell ref="A32:B32"/>
    <mergeCell ref="A91:B91"/>
    <mergeCell ref="A80:B80"/>
    <mergeCell ref="A83:B83"/>
    <mergeCell ref="A65:B65"/>
    <mergeCell ref="A59:B59"/>
    <mergeCell ref="A60:B60"/>
    <mergeCell ref="A87:B87"/>
    <mergeCell ref="A54:B54"/>
    <mergeCell ref="A63:B63"/>
    <mergeCell ref="F262:H262"/>
    <mergeCell ref="Q262:S262"/>
    <mergeCell ref="A259:S259"/>
    <mergeCell ref="A47:B47"/>
    <mergeCell ref="A39:B39"/>
    <mergeCell ref="A46:B46"/>
    <mergeCell ref="A149:B149"/>
    <mergeCell ref="A52:B52"/>
    <mergeCell ref="A43:B43"/>
    <mergeCell ref="A49:B49"/>
    <mergeCell ref="A56:B56"/>
    <mergeCell ref="A186:B186"/>
    <mergeCell ref="A88:B88"/>
    <mergeCell ref="A100:B100"/>
    <mergeCell ref="A68:B68"/>
    <mergeCell ref="A73:B73"/>
    <mergeCell ref="Q1:R1"/>
    <mergeCell ref="Q3:R3"/>
    <mergeCell ref="A8:A11"/>
    <mergeCell ref="D10:D11"/>
    <mergeCell ref="H8:H10"/>
    <mergeCell ref="B8:B11"/>
    <mergeCell ref="C8:D9"/>
    <mergeCell ref="E8:E11"/>
    <mergeCell ref="F8:F11"/>
    <mergeCell ref="N9:O9"/>
    <mergeCell ref="P9:P10"/>
    <mergeCell ref="A23:B23"/>
    <mergeCell ref="A7:R7"/>
    <mergeCell ref="M8:O8"/>
    <mergeCell ref="J9:J10"/>
    <mergeCell ref="K9:L9"/>
    <mergeCell ref="M9:M10"/>
    <mergeCell ref="G8:G10"/>
    <mergeCell ref="C10:C11"/>
    <mergeCell ref="I8:I10"/>
    <mergeCell ref="J8:L8"/>
    <mergeCell ref="Q9:R9"/>
    <mergeCell ref="P8:R8"/>
    <mergeCell ref="A22:B22"/>
    <mergeCell ref="A13:B13"/>
    <mergeCell ref="A14:B14"/>
    <mergeCell ref="A15:B15"/>
    <mergeCell ref="A114:B114"/>
    <mergeCell ref="A97:B97"/>
    <mergeCell ref="A193:B193"/>
    <mergeCell ref="A195:B195"/>
    <mergeCell ref="A164:B164"/>
    <mergeCell ref="A133:B133"/>
    <mergeCell ref="A157:B157"/>
    <mergeCell ref="A143:B143"/>
    <mergeCell ref="A262:E262"/>
    <mergeCell ref="A197:B197"/>
    <mergeCell ref="A146:B146"/>
    <mergeCell ref="A175:B175"/>
    <mergeCell ref="A244:B244"/>
    <mergeCell ref="A248:B248"/>
    <mergeCell ref="A203:B203"/>
    <mergeCell ref="A228:B228"/>
    <mergeCell ref="A243:B243"/>
    <mergeCell ref="A226:B226"/>
    <mergeCell ref="A261:D261"/>
    <mergeCell ref="A213:B213"/>
    <mergeCell ref="A150:B150"/>
    <mergeCell ref="A221:B221"/>
  </mergeCells>
  <pageMargins left="0.78740157480314965" right="0.39370078740157483" top="1.1811023622047245" bottom="0.39370078740157483" header="0.78740157480314965" footer="0.31496062992125984"/>
  <pageSetup paperSize="9" scale="73" firstPageNumber="3" fitToHeight="0" orientation="landscape" useFirstPageNumber="1" r:id="rId1"/>
  <headerFooter>
    <oddHeader>&amp;C&amp;"PT Astra Serif,обычный"&amp;18&amp;P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14.42578125" customWidth="1"/>
    <col min="4" max="4" width="11.42578125" customWidth="1"/>
    <col min="16" max="18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2021-07-02T13:25:04Z</cp:lastPrinted>
  <dcterms:created xsi:type="dcterms:W3CDTF">2017-07-19T08:16:29Z</dcterms:created>
  <dcterms:modified xsi:type="dcterms:W3CDTF">2021-07-02T13:26:22Z</dcterms:modified>
</cp:coreProperties>
</file>