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80" windowWidth="12480" windowHeight="17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Лист1!$A$12:$W$294</definedName>
    <definedName name="_xlnm.Print_Titles" localSheetId="0">Лист1!$12:$12</definedName>
    <definedName name="_xlnm.Print_Area" localSheetId="0">Лист1!$A$1:$S$304</definedName>
  </definedNames>
  <calcPr calcId="145621"/>
</workbook>
</file>

<file path=xl/calcChain.xml><?xml version="1.0" encoding="utf-8"?>
<calcChain xmlns="http://schemas.openxmlformats.org/spreadsheetml/2006/main">
  <c r="N13" i="1" l="1"/>
  <c r="L13" i="1"/>
  <c r="K13" i="1"/>
  <c r="I13" i="1"/>
  <c r="H13" i="1"/>
  <c r="G13" i="1"/>
  <c r="O187" i="1" l="1"/>
  <c r="N187" i="1"/>
  <c r="L187" i="1"/>
  <c r="K187" i="1"/>
  <c r="I187" i="1"/>
  <c r="H187" i="1"/>
  <c r="G187" i="1"/>
  <c r="P283" i="1" l="1"/>
  <c r="O282" i="1"/>
  <c r="N282" i="1"/>
  <c r="M282" i="1"/>
  <c r="L282" i="1"/>
  <c r="K282" i="1"/>
  <c r="J282" i="1"/>
  <c r="I282" i="1"/>
  <c r="H282" i="1"/>
  <c r="G282" i="1"/>
  <c r="O261" i="1"/>
  <c r="N261" i="1"/>
  <c r="M261" i="1"/>
  <c r="L261" i="1"/>
  <c r="K261" i="1"/>
  <c r="J261" i="1"/>
  <c r="I261" i="1"/>
  <c r="H261" i="1"/>
  <c r="G261" i="1"/>
  <c r="P282" i="1" l="1"/>
  <c r="Q283" i="1"/>
  <c r="Q282" i="1" s="1"/>
  <c r="N90" i="1"/>
  <c r="M90" i="1"/>
  <c r="L90" i="1"/>
  <c r="K90" i="1"/>
  <c r="J90" i="1"/>
  <c r="I90" i="1"/>
  <c r="H90" i="1"/>
  <c r="G90" i="1"/>
  <c r="O113" i="1"/>
  <c r="N113" i="1"/>
  <c r="M113" i="1"/>
  <c r="L113" i="1"/>
  <c r="K113" i="1"/>
  <c r="J113" i="1"/>
  <c r="I113" i="1"/>
  <c r="H113" i="1"/>
  <c r="G113" i="1"/>
  <c r="R283" i="1" l="1"/>
  <c r="R282" i="1" s="1"/>
  <c r="P264" i="1"/>
  <c r="Q264" i="1" s="1"/>
  <c r="P263" i="1"/>
  <c r="Q263" i="1" s="1"/>
  <c r="P262" i="1"/>
  <c r="Q262" i="1" l="1"/>
  <c r="R262" i="1" s="1"/>
  <c r="R264" i="1"/>
  <c r="R263" i="1"/>
  <c r="N70" i="1"/>
  <c r="M70" i="1"/>
  <c r="L70" i="1"/>
  <c r="K70" i="1"/>
  <c r="J70" i="1"/>
  <c r="I70" i="1"/>
  <c r="H70" i="1"/>
  <c r="G70" i="1"/>
  <c r="P65" i="1" l="1"/>
  <c r="P299" i="1" l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1" i="1"/>
  <c r="P279" i="1"/>
  <c r="P278" i="1"/>
  <c r="P277" i="1"/>
  <c r="P275" i="1"/>
  <c r="P274" i="1"/>
  <c r="P273" i="1"/>
  <c r="P272" i="1"/>
  <c r="P271" i="1"/>
  <c r="P269" i="1"/>
  <c r="P268" i="1"/>
  <c r="P267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8" i="1"/>
  <c r="P237" i="1" s="1"/>
  <c r="P236" i="1"/>
  <c r="P235" i="1"/>
  <c r="P234" i="1"/>
  <c r="P233" i="1"/>
  <c r="P231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5" i="1"/>
  <c r="P213" i="1"/>
  <c r="P212" i="1"/>
  <c r="P211" i="1"/>
  <c r="P210" i="1"/>
  <c r="P207" i="1"/>
  <c r="P205" i="1"/>
  <c r="P204" i="1"/>
  <c r="P202" i="1"/>
  <c r="P200" i="1"/>
  <c r="P199" i="1" s="1"/>
  <c r="P198" i="1"/>
  <c r="P197" i="1"/>
  <c r="P196" i="1"/>
  <c r="P195" i="1"/>
  <c r="P194" i="1"/>
  <c r="P193" i="1"/>
  <c r="P191" i="1"/>
  <c r="P190" i="1"/>
  <c r="P189" i="1"/>
  <c r="P265" i="1"/>
  <c r="P261" i="1" s="1"/>
  <c r="P117" i="1"/>
  <c r="P186" i="1"/>
  <c r="P185" i="1"/>
  <c r="P184" i="1"/>
  <c r="P183" i="1"/>
  <c r="P182" i="1"/>
  <c r="P181" i="1"/>
  <c r="P180" i="1"/>
  <c r="P179" i="1"/>
  <c r="P176" i="1"/>
  <c r="P175" i="1"/>
  <c r="P174" i="1"/>
  <c r="P173" i="1"/>
  <c r="P172" i="1"/>
  <c r="P171" i="1"/>
  <c r="P170" i="1"/>
  <c r="P169" i="1"/>
  <c r="P168" i="1"/>
  <c r="P166" i="1"/>
  <c r="P164" i="1"/>
  <c r="P163" i="1"/>
  <c r="P161" i="1"/>
  <c r="P159" i="1"/>
  <c r="P158" i="1"/>
  <c r="P157" i="1"/>
  <c r="P156" i="1"/>
  <c r="P155" i="1"/>
  <c r="P154" i="1"/>
  <c r="P151" i="1"/>
  <c r="P150" i="1"/>
  <c r="P148" i="1"/>
  <c r="P147" i="1"/>
  <c r="P140" i="1"/>
  <c r="P137" i="1"/>
  <c r="P135" i="1"/>
  <c r="P133" i="1"/>
  <c r="P131" i="1"/>
  <c r="P130" i="1"/>
  <c r="P129" i="1"/>
  <c r="P127" i="1"/>
  <c r="P125" i="1"/>
  <c r="P124" i="1"/>
  <c r="P123" i="1"/>
  <c r="P122" i="1"/>
  <c r="P121" i="1"/>
  <c r="P120" i="1"/>
  <c r="P116" i="1"/>
  <c r="P115" i="1"/>
  <c r="P114" i="1"/>
  <c r="P112" i="1"/>
  <c r="P111" i="1"/>
  <c r="P110" i="1"/>
  <c r="P109" i="1"/>
  <c r="P108" i="1"/>
  <c r="P107" i="1"/>
  <c r="P106" i="1"/>
  <c r="P105" i="1"/>
  <c r="P104" i="1"/>
  <c r="P102" i="1"/>
  <c r="P101" i="1"/>
  <c r="P99" i="1"/>
  <c r="P98" i="1"/>
  <c r="P97" i="1"/>
  <c r="P96" i="1"/>
  <c r="P95" i="1"/>
  <c r="P93" i="1"/>
  <c r="P92" i="1"/>
  <c r="P89" i="1"/>
  <c r="P88" i="1"/>
  <c r="P87" i="1"/>
  <c r="P85" i="1"/>
  <c r="P84" i="1"/>
  <c r="P82" i="1"/>
  <c r="P81" i="1"/>
  <c r="P79" i="1"/>
  <c r="P78" i="1"/>
  <c r="P77" i="1"/>
  <c r="P75" i="1"/>
  <c r="P74" i="1"/>
  <c r="P73" i="1"/>
  <c r="P72" i="1"/>
  <c r="P69" i="1"/>
  <c r="P64" i="1"/>
  <c r="P284" i="1" l="1"/>
  <c r="P90" i="1"/>
  <c r="P113" i="1"/>
  <c r="P70" i="1"/>
  <c r="P59" i="1"/>
  <c r="P61" i="1"/>
  <c r="Q58" i="1"/>
  <c r="O58" i="1"/>
  <c r="N58" i="1"/>
  <c r="M58" i="1"/>
  <c r="L58" i="1"/>
  <c r="K58" i="1"/>
  <c r="J58" i="1"/>
  <c r="I58" i="1"/>
  <c r="H58" i="1"/>
  <c r="G58" i="1"/>
  <c r="P60" i="1"/>
  <c r="P58" i="1" l="1"/>
  <c r="P55" i="1" l="1"/>
  <c r="P48" i="1" l="1"/>
  <c r="O46" i="1" l="1"/>
  <c r="N46" i="1"/>
  <c r="M46" i="1"/>
  <c r="L46" i="1"/>
  <c r="K46" i="1"/>
  <c r="J46" i="1"/>
  <c r="I46" i="1"/>
  <c r="H46" i="1"/>
  <c r="G46" i="1"/>
  <c r="M214" i="1"/>
  <c r="P214" i="1" s="1"/>
  <c r="P266" i="1"/>
  <c r="O266" i="1"/>
  <c r="N266" i="1"/>
  <c r="M266" i="1"/>
  <c r="L266" i="1"/>
  <c r="K266" i="1"/>
  <c r="J266" i="1"/>
  <c r="I266" i="1"/>
  <c r="H266" i="1"/>
  <c r="G266" i="1"/>
  <c r="P276" i="1"/>
  <c r="O276" i="1"/>
  <c r="N276" i="1"/>
  <c r="M276" i="1"/>
  <c r="L276" i="1"/>
  <c r="K276" i="1"/>
  <c r="J276" i="1"/>
  <c r="I276" i="1"/>
  <c r="H276" i="1"/>
  <c r="G276" i="1"/>
  <c r="Q279" i="1"/>
  <c r="R279" i="1" s="1"/>
  <c r="Q278" i="1"/>
  <c r="Q277" i="1"/>
  <c r="Q276" i="1" l="1"/>
  <c r="R277" i="1"/>
  <c r="Q269" i="1"/>
  <c r="R269" i="1" s="1"/>
  <c r="R278" i="1"/>
  <c r="R276" i="1" s="1"/>
  <c r="O152" i="1"/>
  <c r="N152" i="1"/>
  <c r="L152" i="1"/>
  <c r="K152" i="1"/>
  <c r="I152" i="1"/>
  <c r="H152" i="1"/>
  <c r="G152" i="1"/>
  <c r="O219" i="1"/>
  <c r="N219" i="1"/>
  <c r="M219" i="1"/>
  <c r="L219" i="1"/>
  <c r="K219" i="1"/>
  <c r="J219" i="1"/>
  <c r="I219" i="1"/>
  <c r="H219" i="1"/>
  <c r="G219" i="1"/>
  <c r="O270" i="1"/>
  <c r="N270" i="1"/>
  <c r="M270" i="1"/>
  <c r="L270" i="1"/>
  <c r="K270" i="1"/>
  <c r="J270" i="1"/>
  <c r="I270" i="1"/>
  <c r="H270" i="1"/>
  <c r="G270" i="1"/>
  <c r="P270" i="1"/>
  <c r="P165" i="1"/>
  <c r="P160" i="1"/>
  <c r="Q267" i="1"/>
  <c r="O284" i="1"/>
  <c r="N284" i="1"/>
  <c r="M284" i="1"/>
  <c r="I284" i="1"/>
  <c r="L284" i="1"/>
  <c r="K284" i="1"/>
  <c r="J284" i="1"/>
  <c r="H284" i="1"/>
  <c r="G284" i="1"/>
  <c r="P219" i="1" l="1"/>
  <c r="Q268" i="1"/>
  <c r="Q266" i="1" s="1"/>
  <c r="R267" i="1"/>
  <c r="Q227" i="1"/>
  <c r="R227" i="1" s="1"/>
  <c r="Q231" i="1"/>
  <c r="R231" i="1" s="1"/>
  <c r="O239" i="1"/>
  <c r="N239" i="1"/>
  <c r="M239" i="1"/>
  <c r="L239" i="1"/>
  <c r="K239" i="1"/>
  <c r="J239" i="1"/>
  <c r="I239" i="1"/>
  <c r="H239" i="1"/>
  <c r="G239" i="1"/>
  <c r="O280" i="1"/>
  <c r="O260" i="1" s="1"/>
  <c r="N280" i="1"/>
  <c r="N260" i="1" s="1"/>
  <c r="M280" i="1"/>
  <c r="M260" i="1" s="1"/>
  <c r="L280" i="1"/>
  <c r="L260" i="1" s="1"/>
  <c r="K280" i="1"/>
  <c r="K260" i="1" s="1"/>
  <c r="J280" i="1"/>
  <c r="J260" i="1" s="1"/>
  <c r="I280" i="1"/>
  <c r="I260" i="1" s="1"/>
  <c r="H280" i="1"/>
  <c r="H260" i="1" s="1"/>
  <c r="G280" i="1"/>
  <c r="G260" i="1" s="1"/>
  <c r="P280" i="1"/>
  <c r="P260" i="1" s="1"/>
  <c r="Q294" i="1"/>
  <c r="R294" i="1" s="1"/>
  <c r="Q296" i="1"/>
  <c r="R296" i="1" s="1"/>
  <c r="O209" i="1"/>
  <c r="N209" i="1"/>
  <c r="M209" i="1"/>
  <c r="L209" i="1"/>
  <c r="K209" i="1"/>
  <c r="J209" i="1"/>
  <c r="I209" i="1"/>
  <c r="H209" i="1"/>
  <c r="G209" i="1"/>
  <c r="R268" i="1" l="1"/>
  <c r="R266" i="1" s="1"/>
  <c r="Q225" i="1"/>
  <c r="R225" i="1" s="1"/>
  <c r="Q295" i="1"/>
  <c r="R295" i="1" s="1"/>
  <c r="Q275" i="1"/>
  <c r="R275" i="1" s="1"/>
  <c r="Q274" i="1"/>
  <c r="R274" i="1" s="1"/>
  <c r="Q281" i="1"/>
  <c r="Q293" i="1"/>
  <c r="R293" i="1" s="1"/>
  <c r="Q292" i="1"/>
  <c r="R292" i="1" s="1"/>
  <c r="Q287" i="1"/>
  <c r="R287" i="1" s="1"/>
  <c r="Q297" i="1"/>
  <c r="R297" i="1" s="1"/>
  <c r="Q240" i="1"/>
  <c r="R240" i="1" s="1"/>
  <c r="Q244" i="1"/>
  <c r="R244" i="1" s="1"/>
  <c r="Q243" i="1"/>
  <c r="R243" i="1" s="1"/>
  <c r="Q211" i="1"/>
  <c r="R211" i="1" s="1"/>
  <c r="O178" i="1"/>
  <c r="N178" i="1"/>
  <c r="M178" i="1"/>
  <c r="L178" i="1"/>
  <c r="K178" i="1"/>
  <c r="J178" i="1"/>
  <c r="I178" i="1"/>
  <c r="H178" i="1"/>
  <c r="G178" i="1"/>
  <c r="Q242" i="1"/>
  <c r="Q241" i="1"/>
  <c r="R281" i="1" l="1"/>
  <c r="R280" i="1" s="1"/>
  <c r="Q280" i="1"/>
  <c r="Q286" i="1"/>
  <c r="R286" i="1" s="1"/>
  <c r="Q223" i="1"/>
  <c r="R223" i="1" s="1"/>
  <c r="R241" i="1"/>
  <c r="R242" i="1"/>
  <c r="Q290" i="1"/>
  <c r="O220" i="1"/>
  <c r="N220" i="1"/>
  <c r="M220" i="1"/>
  <c r="L220" i="1"/>
  <c r="K220" i="1"/>
  <c r="J220" i="1"/>
  <c r="I220" i="1"/>
  <c r="H220" i="1"/>
  <c r="G220" i="1"/>
  <c r="Q298" i="1" l="1"/>
  <c r="R298" i="1" s="1"/>
  <c r="R290" i="1"/>
  <c r="Q291" i="1"/>
  <c r="R291" i="1" s="1"/>
  <c r="Q299" i="1"/>
  <c r="R299" i="1" s="1"/>
  <c r="P45" i="1"/>
  <c r="R23" i="1" l="1"/>
  <c r="O118" i="1" l="1"/>
  <c r="N118" i="1"/>
  <c r="L118" i="1"/>
  <c r="K118" i="1"/>
  <c r="I118" i="1"/>
  <c r="H118" i="1"/>
  <c r="G118" i="1"/>
  <c r="O126" i="1"/>
  <c r="N126" i="1"/>
  <c r="M126" i="1"/>
  <c r="L126" i="1"/>
  <c r="K126" i="1"/>
  <c r="J126" i="1"/>
  <c r="I126" i="1"/>
  <c r="H126" i="1"/>
  <c r="G126" i="1"/>
  <c r="O49" i="1"/>
  <c r="N49" i="1"/>
  <c r="M49" i="1"/>
  <c r="L49" i="1"/>
  <c r="K49" i="1"/>
  <c r="J49" i="1"/>
  <c r="I49" i="1"/>
  <c r="H49" i="1"/>
  <c r="G49" i="1"/>
  <c r="P50" i="1"/>
  <c r="Q50" i="1" l="1"/>
  <c r="P49" i="1"/>
  <c r="O162" i="1"/>
  <c r="N162" i="1"/>
  <c r="M162" i="1"/>
  <c r="L162" i="1"/>
  <c r="K162" i="1"/>
  <c r="J162" i="1"/>
  <c r="I162" i="1"/>
  <c r="H162" i="1"/>
  <c r="G162" i="1"/>
  <c r="Q49" i="1" l="1"/>
  <c r="R50" i="1"/>
  <c r="P47" i="1"/>
  <c r="R49" i="1" l="1"/>
  <c r="O51" i="1"/>
  <c r="N51" i="1"/>
  <c r="M51" i="1"/>
  <c r="I51" i="1"/>
  <c r="L51" i="1"/>
  <c r="K51" i="1"/>
  <c r="J51" i="1"/>
  <c r="H51" i="1"/>
  <c r="G51" i="1"/>
  <c r="H192" i="1" l="1"/>
  <c r="I192" i="1"/>
  <c r="J192" i="1"/>
  <c r="K192" i="1"/>
  <c r="L192" i="1"/>
  <c r="M192" i="1"/>
  <c r="N192" i="1"/>
  <c r="O192" i="1"/>
  <c r="G192" i="1"/>
  <c r="H76" i="1" l="1"/>
  <c r="I76" i="1"/>
  <c r="J76" i="1"/>
  <c r="K76" i="1"/>
  <c r="L76" i="1"/>
  <c r="M76" i="1"/>
  <c r="N76" i="1"/>
  <c r="O76" i="1"/>
  <c r="G76" i="1"/>
  <c r="P68" i="1"/>
  <c r="M67" i="1"/>
  <c r="P67" i="1" s="1"/>
  <c r="J67" i="1"/>
  <c r="O66" i="1"/>
  <c r="N66" i="1"/>
  <c r="L66" i="1"/>
  <c r="K66" i="1"/>
  <c r="I66" i="1"/>
  <c r="H66" i="1"/>
  <c r="G66" i="1"/>
  <c r="Q65" i="1"/>
  <c r="O63" i="1"/>
  <c r="N63" i="1"/>
  <c r="M63" i="1"/>
  <c r="L63" i="1"/>
  <c r="K63" i="1"/>
  <c r="J63" i="1"/>
  <c r="I63" i="1"/>
  <c r="H63" i="1"/>
  <c r="G63" i="1"/>
  <c r="O62" i="1" l="1"/>
  <c r="J66" i="1"/>
  <c r="N62" i="1"/>
  <c r="K62" i="1"/>
  <c r="G62" i="1"/>
  <c r="I62" i="1"/>
  <c r="H62" i="1"/>
  <c r="J62" i="1"/>
  <c r="L62" i="1"/>
  <c r="P63" i="1"/>
  <c r="Q64" i="1"/>
  <c r="R64" i="1" s="1"/>
  <c r="Q69" i="1"/>
  <c r="Q67" i="1"/>
  <c r="Q66" i="1" s="1"/>
  <c r="P66" i="1"/>
  <c r="P62" i="1" s="1"/>
  <c r="Q63" i="1"/>
  <c r="R65" i="1"/>
  <c r="M66" i="1"/>
  <c r="M62" i="1" s="1"/>
  <c r="Q68" i="1" l="1"/>
  <c r="Q62" i="1" s="1"/>
  <c r="R63" i="1"/>
  <c r="R69" i="1"/>
  <c r="R68" i="1" s="1"/>
  <c r="R67" i="1"/>
  <c r="R66" i="1" s="1"/>
  <c r="R62" i="1" l="1"/>
  <c r="Q288" i="1" l="1"/>
  <c r="R288" i="1" s="1"/>
  <c r="Q289" i="1"/>
  <c r="R289" i="1" s="1"/>
  <c r="H136" i="1"/>
  <c r="I136" i="1"/>
  <c r="K136" i="1"/>
  <c r="L136" i="1"/>
  <c r="N136" i="1"/>
  <c r="O136" i="1"/>
  <c r="G136" i="1"/>
  <c r="Q140" i="1"/>
  <c r="R140" i="1" s="1"/>
  <c r="Q235" i="1"/>
  <c r="R235" i="1" s="1"/>
  <c r="Q272" i="1"/>
  <c r="R272" i="1" s="1"/>
  <c r="Q273" i="1"/>
  <c r="R273" i="1" s="1"/>
  <c r="Q229" i="1"/>
  <c r="R229" i="1" s="1"/>
  <c r="Q271" i="1" l="1"/>
  <c r="Q270" i="1" s="1"/>
  <c r="H128" i="1"/>
  <c r="I128" i="1"/>
  <c r="J128" i="1"/>
  <c r="K128" i="1"/>
  <c r="L128" i="1"/>
  <c r="M128" i="1"/>
  <c r="N128" i="1"/>
  <c r="O128" i="1"/>
  <c r="G128" i="1"/>
  <c r="H100" i="1"/>
  <c r="I100" i="1"/>
  <c r="J100" i="1"/>
  <c r="K100" i="1"/>
  <c r="L100" i="1"/>
  <c r="M100" i="1"/>
  <c r="N100" i="1"/>
  <c r="G100" i="1"/>
  <c r="H149" i="1"/>
  <c r="I149" i="1"/>
  <c r="J149" i="1"/>
  <c r="K149" i="1"/>
  <c r="L149" i="1"/>
  <c r="M149" i="1"/>
  <c r="N149" i="1"/>
  <c r="O149" i="1"/>
  <c r="G149" i="1"/>
  <c r="Q150" i="1"/>
  <c r="R271" i="1" l="1"/>
  <c r="R270" i="1" s="1"/>
  <c r="Q114" i="1"/>
  <c r="R150" i="1"/>
  <c r="H80" i="1"/>
  <c r="I80" i="1"/>
  <c r="J80" i="1"/>
  <c r="K80" i="1"/>
  <c r="L80" i="1"/>
  <c r="M80" i="1"/>
  <c r="N80" i="1"/>
  <c r="O80" i="1"/>
  <c r="G80" i="1"/>
  <c r="Q82" i="1"/>
  <c r="R114" i="1" l="1"/>
  <c r="R82" i="1"/>
  <c r="H86" i="1" l="1"/>
  <c r="I86" i="1"/>
  <c r="J86" i="1"/>
  <c r="K86" i="1"/>
  <c r="L86" i="1"/>
  <c r="M86" i="1"/>
  <c r="N86" i="1"/>
  <c r="O86" i="1"/>
  <c r="G86" i="1"/>
  <c r="Q237" i="1" l="1"/>
  <c r="R237" i="1" s="1"/>
  <c r="Q238" i="1"/>
  <c r="R238" i="1" s="1"/>
  <c r="N153" i="1"/>
  <c r="O153" i="1"/>
  <c r="N119" i="1"/>
  <c r="O119" i="1"/>
  <c r="Q245" i="1" l="1"/>
  <c r="R245" i="1" s="1"/>
  <c r="Q247" i="1"/>
  <c r="R247" i="1" s="1"/>
  <c r="Q89" i="1"/>
  <c r="R89" i="1" s="1"/>
  <c r="Q249" i="1"/>
  <c r="R249" i="1" s="1"/>
  <c r="Q250" i="1"/>
  <c r="R250" i="1" s="1"/>
  <c r="Q254" i="1"/>
  <c r="R254" i="1" s="1"/>
  <c r="Q256" i="1"/>
  <c r="R256" i="1" s="1"/>
  <c r="Q257" i="1"/>
  <c r="R257" i="1" s="1"/>
  <c r="Q258" i="1"/>
  <c r="R258" i="1" s="1"/>
  <c r="Q259" i="1"/>
  <c r="R259" i="1" s="1"/>
  <c r="Q215" i="1"/>
  <c r="R215" i="1" s="1"/>
  <c r="Q213" i="1"/>
  <c r="Q285" i="1" l="1"/>
  <c r="R213" i="1"/>
  <c r="Q284" i="1" l="1"/>
  <c r="R285" i="1"/>
  <c r="R284" i="1" s="1"/>
  <c r="Q230" i="1"/>
  <c r="R230" i="1" s="1"/>
  <c r="Q248" i="1"/>
  <c r="R248" i="1" s="1"/>
  <c r="Q251" i="1"/>
  <c r="R251" i="1" s="1"/>
  <c r="Q252" i="1"/>
  <c r="R252" i="1" s="1"/>
  <c r="Q253" i="1"/>
  <c r="R253" i="1" s="1"/>
  <c r="Q255" i="1"/>
  <c r="R255" i="1" s="1"/>
  <c r="Q216" i="1"/>
  <c r="R216" i="1" s="1"/>
  <c r="Q117" i="1"/>
  <c r="R117" i="1" s="1"/>
  <c r="Q217" i="1"/>
  <c r="R217" i="1" s="1"/>
  <c r="Q218" i="1"/>
  <c r="R218" i="1" s="1"/>
  <c r="Q234" i="1"/>
  <c r="R234" i="1" s="1"/>
  <c r="Q236" i="1"/>
  <c r="R236" i="1" s="1"/>
  <c r="P53" i="1"/>
  <c r="P46" i="1" s="1"/>
  <c r="Q228" i="1"/>
  <c r="R228" i="1" s="1"/>
  <c r="Q197" i="1"/>
  <c r="R197" i="1" s="1"/>
  <c r="Q198" i="1"/>
  <c r="R198" i="1" s="1"/>
  <c r="Q180" i="1"/>
  <c r="R180" i="1" s="1"/>
  <c r="Q181" i="1"/>
  <c r="R181" i="1" s="1"/>
  <c r="Q182" i="1"/>
  <c r="R182" i="1" s="1"/>
  <c r="Q184" i="1"/>
  <c r="R184" i="1" s="1"/>
  <c r="Q185" i="1"/>
  <c r="R185" i="1" s="1"/>
  <c r="Q186" i="1"/>
  <c r="R186" i="1" s="1"/>
  <c r="Q205" i="1"/>
  <c r="R205" i="1" s="1"/>
  <c r="Q207" i="1"/>
  <c r="R207" i="1" s="1"/>
  <c r="Q164" i="1"/>
  <c r="R164" i="1" s="1"/>
  <c r="P201" i="1"/>
  <c r="Q194" i="1"/>
  <c r="R194" i="1" s="1"/>
  <c r="Q195" i="1"/>
  <c r="R195" i="1" s="1"/>
  <c r="Q196" i="1"/>
  <c r="R196" i="1" s="1"/>
  <c r="Q189" i="1"/>
  <c r="Q190" i="1"/>
  <c r="R190" i="1" s="1"/>
  <c r="Q191" i="1"/>
  <c r="R191" i="1" s="1"/>
  <c r="H167" i="1"/>
  <c r="I167" i="1"/>
  <c r="K167" i="1"/>
  <c r="L167" i="1"/>
  <c r="N167" i="1"/>
  <c r="O167" i="1"/>
  <c r="G167" i="1"/>
  <c r="Q169" i="1"/>
  <c r="R169" i="1" s="1"/>
  <c r="Q170" i="1"/>
  <c r="R170" i="1" s="1"/>
  <c r="Q171" i="1"/>
  <c r="R171" i="1" s="1"/>
  <c r="Q172" i="1"/>
  <c r="R172" i="1" s="1"/>
  <c r="Q173" i="1"/>
  <c r="R173" i="1" s="1"/>
  <c r="Q174" i="1"/>
  <c r="R174" i="1" s="1"/>
  <c r="Q175" i="1"/>
  <c r="R175" i="1" s="1"/>
  <c r="Q176" i="1"/>
  <c r="R176" i="1" s="1"/>
  <c r="Q148" i="1"/>
  <c r="R148" i="1" s="1"/>
  <c r="Q147" i="1"/>
  <c r="Q57" i="1"/>
  <c r="R57" i="1" s="1"/>
  <c r="Q166" i="1"/>
  <c r="R166" i="1" s="1"/>
  <c r="P80" i="1"/>
  <c r="Q102" i="1"/>
  <c r="R102" i="1" s="1"/>
  <c r="P132" i="1"/>
  <c r="Q157" i="1"/>
  <c r="R157" i="1" s="1"/>
  <c r="Q158" i="1"/>
  <c r="R158" i="1" s="1"/>
  <c r="Q159" i="1"/>
  <c r="R159" i="1" s="1"/>
  <c r="Q155" i="1"/>
  <c r="Q116" i="1"/>
  <c r="Q130" i="1"/>
  <c r="R130" i="1" s="1"/>
  <c r="Q131" i="1"/>
  <c r="R131" i="1" s="1"/>
  <c r="Q122" i="1"/>
  <c r="R122" i="1" s="1"/>
  <c r="Q123" i="1"/>
  <c r="R123" i="1" s="1"/>
  <c r="Q124" i="1"/>
  <c r="R124" i="1" s="1"/>
  <c r="Q125" i="1"/>
  <c r="R125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M208" i="1"/>
  <c r="J208" i="1"/>
  <c r="J187" i="1" s="1"/>
  <c r="O203" i="1"/>
  <c r="N203" i="1"/>
  <c r="L203" i="1"/>
  <c r="K203" i="1"/>
  <c r="I203" i="1"/>
  <c r="H203" i="1"/>
  <c r="G203" i="1"/>
  <c r="O201" i="1"/>
  <c r="N201" i="1"/>
  <c r="M201" i="1"/>
  <c r="L201" i="1"/>
  <c r="K201" i="1"/>
  <c r="J201" i="1"/>
  <c r="I201" i="1"/>
  <c r="H201" i="1"/>
  <c r="G201" i="1"/>
  <c r="O101" i="1"/>
  <c r="O188" i="1"/>
  <c r="N188" i="1"/>
  <c r="M188" i="1"/>
  <c r="L188" i="1"/>
  <c r="K188" i="1"/>
  <c r="J188" i="1"/>
  <c r="I188" i="1"/>
  <c r="H188" i="1"/>
  <c r="G188" i="1"/>
  <c r="M177" i="1"/>
  <c r="J177" i="1"/>
  <c r="J152" i="1" s="1"/>
  <c r="M206" i="1"/>
  <c r="M187" i="1" s="1"/>
  <c r="O146" i="1"/>
  <c r="N146" i="1"/>
  <c r="M146" i="1"/>
  <c r="L146" i="1"/>
  <c r="K146" i="1"/>
  <c r="J146" i="1"/>
  <c r="I146" i="1"/>
  <c r="H146" i="1"/>
  <c r="G146" i="1"/>
  <c r="O56" i="1"/>
  <c r="N56" i="1"/>
  <c r="M56" i="1"/>
  <c r="L56" i="1"/>
  <c r="K56" i="1"/>
  <c r="J56" i="1"/>
  <c r="I56" i="1"/>
  <c r="H56" i="1"/>
  <c r="G56" i="1"/>
  <c r="O165" i="1"/>
  <c r="N165" i="1"/>
  <c r="M165" i="1"/>
  <c r="Q165" i="1" s="1"/>
  <c r="R165" i="1" s="1"/>
  <c r="L165" i="1"/>
  <c r="K165" i="1"/>
  <c r="J165" i="1"/>
  <c r="I165" i="1"/>
  <c r="H165" i="1"/>
  <c r="G165" i="1"/>
  <c r="M139" i="1"/>
  <c r="J139" i="1"/>
  <c r="M138" i="1"/>
  <c r="P138" i="1" s="1"/>
  <c r="J138" i="1"/>
  <c r="J137" i="1"/>
  <c r="J13" i="1" s="1"/>
  <c r="O134" i="1"/>
  <c r="N134" i="1"/>
  <c r="M134" i="1"/>
  <c r="L134" i="1"/>
  <c r="K134" i="1"/>
  <c r="J134" i="1"/>
  <c r="I134" i="1"/>
  <c r="H134" i="1"/>
  <c r="G134" i="1"/>
  <c r="O132" i="1"/>
  <c r="N132" i="1"/>
  <c r="M132" i="1"/>
  <c r="L132" i="1"/>
  <c r="K132" i="1"/>
  <c r="J132" i="1"/>
  <c r="I132" i="1"/>
  <c r="H132" i="1"/>
  <c r="G132" i="1"/>
  <c r="M153" i="1"/>
  <c r="L153" i="1"/>
  <c r="K153" i="1"/>
  <c r="J153" i="1"/>
  <c r="I153" i="1"/>
  <c r="H153" i="1"/>
  <c r="G153" i="1"/>
  <c r="M145" i="1"/>
  <c r="M144" i="1"/>
  <c r="M143" i="1"/>
  <c r="M142" i="1"/>
  <c r="O141" i="1"/>
  <c r="N141" i="1"/>
  <c r="L141" i="1"/>
  <c r="K141" i="1"/>
  <c r="J141" i="1"/>
  <c r="I141" i="1"/>
  <c r="H141" i="1"/>
  <c r="G141" i="1"/>
  <c r="M119" i="1"/>
  <c r="L119" i="1"/>
  <c r="K119" i="1"/>
  <c r="J119" i="1"/>
  <c r="I119" i="1"/>
  <c r="H119" i="1"/>
  <c r="G119" i="1"/>
  <c r="O112" i="1"/>
  <c r="O111" i="1"/>
  <c r="O110" i="1"/>
  <c r="O109" i="1"/>
  <c r="O107" i="1"/>
  <c r="N103" i="1"/>
  <c r="M103" i="1"/>
  <c r="L103" i="1"/>
  <c r="K103" i="1"/>
  <c r="J103" i="1"/>
  <c r="I103" i="1"/>
  <c r="H103" i="1"/>
  <c r="G103" i="1"/>
  <c r="Q99" i="1"/>
  <c r="Q97" i="1"/>
  <c r="O94" i="1"/>
  <c r="N94" i="1"/>
  <c r="M94" i="1"/>
  <c r="L94" i="1"/>
  <c r="K94" i="1"/>
  <c r="J94" i="1"/>
  <c r="I94" i="1"/>
  <c r="H94" i="1"/>
  <c r="G94" i="1"/>
  <c r="Q93" i="1"/>
  <c r="O91" i="1"/>
  <c r="N91" i="1"/>
  <c r="M91" i="1"/>
  <c r="L91" i="1"/>
  <c r="K91" i="1"/>
  <c r="J91" i="1"/>
  <c r="I91" i="1"/>
  <c r="H91" i="1"/>
  <c r="G91" i="1"/>
  <c r="Q85" i="1"/>
  <c r="O83" i="1"/>
  <c r="N83" i="1"/>
  <c r="M83" i="1"/>
  <c r="L83" i="1"/>
  <c r="K83" i="1"/>
  <c r="J83" i="1"/>
  <c r="I83" i="1"/>
  <c r="H83" i="1"/>
  <c r="G83" i="1"/>
  <c r="Q79" i="1"/>
  <c r="Q78" i="1"/>
  <c r="Q75" i="1"/>
  <c r="O75" i="1"/>
  <c r="O13" i="1" s="1"/>
  <c r="Q74" i="1"/>
  <c r="N71" i="1"/>
  <c r="M71" i="1"/>
  <c r="L71" i="1"/>
  <c r="K71" i="1"/>
  <c r="J71" i="1"/>
  <c r="I71" i="1"/>
  <c r="H71" i="1"/>
  <c r="G71" i="1"/>
  <c r="Q54" i="1"/>
  <c r="O54" i="1"/>
  <c r="N54" i="1"/>
  <c r="M54" i="1"/>
  <c r="L54" i="1"/>
  <c r="K54" i="1"/>
  <c r="J54" i="1"/>
  <c r="I54" i="1"/>
  <c r="H54" i="1"/>
  <c r="G54" i="1"/>
  <c r="Q52" i="1"/>
  <c r="O47" i="1"/>
  <c r="N47" i="1"/>
  <c r="M47" i="1"/>
  <c r="L47" i="1"/>
  <c r="K47" i="1"/>
  <c r="J47" i="1"/>
  <c r="I47" i="1"/>
  <c r="H47" i="1"/>
  <c r="G47" i="1"/>
  <c r="O71" i="1" l="1"/>
  <c r="R189" i="1"/>
  <c r="O90" i="1"/>
  <c r="P143" i="1"/>
  <c r="Q143" i="1" s="1"/>
  <c r="P145" i="1"/>
  <c r="Q145" i="1" s="1"/>
  <c r="R145" i="1" s="1"/>
  <c r="P139" i="1"/>
  <c r="Q139" i="1" s="1"/>
  <c r="R139" i="1" s="1"/>
  <c r="P206" i="1"/>
  <c r="P177" i="1"/>
  <c r="P152" i="1" s="1"/>
  <c r="M152" i="1"/>
  <c r="P208" i="1"/>
  <c r="Q208" i="1" s="1"/>
  <c r="R208" i="1" s="1"/>
  <c r="O70" i="1"/>
  <c r="P142" i="1"/>
  <c r="Q142" i="1" s="1"/>
  <c r="R142" i="1" s="1"/>
  <c r="P144" i="1"/>
  <c r="Q144" i="1" s="1"/>
  <c r="R144" i="1" s="1"/>
  <c r="P239" i="1"/>
  <c r="P178" i="1"/>
  <c r="Q246" i="1"/>
  <c r="Q239" i="1" s="1"/>
  <c r="Q210" i="1"/>
  <c r="P209" i="1"/>
  <c r="J118" i="1"/>
  <c r="M118" i="1"/>
  <c r="Q127" i="1"/>
  <c r="P126" i="1"/>
  <c r="Q222" i="1"/>
  <c r="R222" i="1" s="1"/>
  <c r="P220" i="1"/>
  <c r="Q163" i="1"/>
  <c r="Q162" i="1" s="1"/>
  <c r="P162" i="1"/>
  <c r="P76" i="1"/>
  <c r="Q53" i="1"/>
  <c r="R53" i="1" s="1"/>
  <c r="P51" i="1"/>
  <c r="Q193" i="1"/>
  <c r="Q192" i="1" s="1"/>
  <c r="P192" i="1"/>
  <c r="M136" i="1"/>
  <c r="J136" i="1"/>
  <c r="Q137" i="1"/>
  <c r="R137" i="1" s="1"/>
  <c r="Q214" i="1"/>
  <c r="Q183" i="1"/>
  <c r="Q179" i="1"/>
  <c r="P128" i="1"/>
  <c r="J203" i="1"/>
  <c r="O100" i="1"/>
  <c r="Q96" i="1"/>
  <c r="R96" i="1" s="1"/>
  <c r="P100" i="1"/>
  <c r="Q138" i="1"/>
  <c r="R138" i="1" s="1"/>
  <c r="M167" i="1"/>
  <c r="Q151" i="1"/>
  <c r="P149" i="1"/>
  <c r="J167" i="1"/>
  <c r="Q115" i="1"/>
  <c r="Q113" i="1" s="1"/>
  <c r="Q73" i="1"/>
  <c r="P86" i="1"/>
  <c r="P119" i="1"/>
  <c r="P153" i="1"/>
  <c r="Q224" i="1"/>
  <c r="R224" i="1" s="1"/>
  <c r="P188" i="1"/>
  <c r="Q226" i="1"/>
  <c r="R226" i="1" s="1"/>
  <c r="Q212" i="1"/>
  <c r="Q161" i="1"/>
  <c r="Q160" i="1"/>
  <c r="Q233" i="1"/>
  <c r="R233" i="1" s="1"/>
  <c r="Q221" i="1"/>
  <c r="P146" i="1"/>
  <c r="Q177" i="1"/>
  <c r="R177" i="1" s="1"/>
  <c r="Q135" i="1"/>
  <c r="R135" i="1" s="1"/>
  <c r="R134" i="1" s="1"/>
  <c r="R147" i="1"/>
  <c r="R146" i="1" s="1"/>
  <c r="Q168" i="1"/>
  <c r="Q101" i="1"/>
  <c r="Q204" i="1"/>
  <c r="Q202" i="1"/>
  <c r="Q201" i="1" s="1"/>
  <c r="Q200" i="1"/>
  <c r="Q199" i="1" s="1"/>
  <c r="Q265" i="1"/>
  <c r="Q261" i="1" s="1"/>
  <c r="Q260" i="1" s="1"/>
  <c r="Q146" i="1"/>
  <c r="Q81" i="1"/>
  <c r="Q80" i="1" s="1"/>
  <c r="Q133" i="1"/>
  <c r="Q132" i="1" s="1"/>
  <c r="P54" i="1"/>
  <c r="R85" i="1"/>
  <c r="R93" i="1"/>
  <c r="P103" i="1"/>
  <c r="Q104" i="1"/>
  <c r="R104" i="1" s="1"/>
  <c r="R103" i="1" s="1"/>
  <c r="O103" i="1"/>
  <c r="M141" i="1"/>
  <c r="R54" i="1"/>
  <c r="R75" i="1"/>
  <c r="Q77" i="1"/>
  <c r="R79" i="1"/>
  <c r="Q98" i="1"/>
  <c r="R98" i="1" s="1"/>
  <c r="Q120" i="1"/>
  <c r="R155" i="1"/>
  <c r="Q154" i="1"/>
  <c r="Q156" i="1"/>
  <c r="R156" i="1" s="1"/>
  <c r="Q129" i="1"/>
  <c r="Q128" i="1" s="1"/>
  <c r="Q121" i="1"/>
  <c r="Q47" i="1"/>
  <c r="R52" i="1"/>
  <c r="Q84" i="1"/>
  <c r="Q83" i="1" s="1"/>
  <c r="P83" i="1"/>
  <c r="Q87" i="1"/>
  <c r="Q88" i="1"/>
  <c r="R88" i="1" s="1"/>
  <c r="Q92" i="1"/>
  <c r="P91" i="1"/>
  <c r="Q72" i="1"/>
  <c r="P71" i="1"/>
  <c r="Q95" i="1"/>
  <c r="P94" i="1"/>
  <c r="R74" i="1"/>
  <c r="R78" i="1"/>
  <c r="R97" i="1"/>
  <c r="R99" i="1"/>
  <c r="P134" i="1"/>
  <c r="M203" i="1"/>
  <c r="O232" i="1"/>
  <c r="N232" i="1"/>
  <c r="M232" i="1"/>
  <c r="L232" i="1"/>
  <c r="K232" i="1"/>
  <c r="J232" i="1"/>
  <c r="I232" i="1"/>
  <c r="H232" i="1"/>
  <c r="G232" i="1"/>
  <c r="P141" i="1" l="1"/>
  <c r="Q206" i="1"/>
  <c r="R206" i="1" s="1"/>
  <c r="P187" i="1"/>
  <c r="Q187" i="1"/>
  <c r="R95" i="1"/>
  <c r="Q90" i="1"/>
  <c r="R143" i="1"/>
  <c r="R141" i="1" s="1"/>
  <c r="Q141" i="1"/>
  <c r="Q46" i="1"/>
  <c r="Q70" i="1"/>
  <c r="R163" i="1"/>
  <c r="R162" i="1" s="1"/>
  <c r="Q152" i="1"/>
  <c r="Q219" i="1"/>
  <c r="R246" i="1"/>
  <c r="R239" i="1" s="1"/>
  <c r="R210" i="1"/>
  <c r="Q209" i="1"/>
  <c r="Q178" i="1"/>
  <c r="Q220" i="1"/>
  <c r="R127" i="1"/>
  <c r="R126" i="1" s="1"/>
  <c r="Q126" i="1"/>
  <c r="P118" i="1"/>
  <c r="Q118" i="1"/>
  <c r="R51" i="1"/>
  <c r="Q51" i="1"/>
  <c r="R193" i="1"/>
  <c r="R192" i="1" s="1"/>
  <c r="R72" i="1"/>
  <c r="R77" i="1"/>
  <c r="R76" i="1" s="1"/>
  <c r="Q76" i="1"/>
  <c r="R73" i="1"/>
  <c r="R136" i="1"/>
  <c r="R221" i="1"/>
  <c r="P136" i="1"/>
  <c r="Q136" i="1"/>
  <c r="R214" i="1"/>
  <c r="R183" i="1"/>
  <c r="Q167" i="1"/>
  <c r="R179" i="1"/>
  <c r="P203" i="1"/>
  <c r="R101" i="1"/>
  <c r="R100" i="1" s="1"/>
  <c r="Q100" i="1"/>
  <c r="R151" i="1"/>
  <c r="R149" i="1" s="1"/>
  <c r="Q149" i="1"/>
  <c r="R92" i="1"/>
  <c r="R115" i="1"/>
  <c r="R84" i="1"/>
  <c r="R83" i="1" s="1"/>
  <c r="R87" i="1"/>
  <c r="R86" i="1" s="1"/>
  <c r="Q86" i="1"/>
  <c r="Q153" i="1"/>
  <c r="R120" i="1"/>
  <c r="Q119" i="1"/>
  <c r="R161" i="1"/>
  <c r="Q103" i="1"/>
  <c r="R160" i="1"/>
  <c r="R212" i="1"/>
  <c r="R133" i="1"/>
  <c r="R132" i="1" s="1"/>
  <c r="R81" i="1"/>
  <c r="R80" i="1" s="1"/>
  <c r="P167" i="1"/>
  <c r="R168" i="1"/>
  <c r="R167" i="1" s="1"/>
  <c r="R204" i="1"/>
  <c r="R202" i="1"/>
  <c r="R201" i="1" s="1"/>
  <c r="R200" i="1"/>
  <c r="R199" i="1" s="1"/>
  <c r="Q188" i="1"/>
  <c r="R265" i="1"/>
  <c r="R261" i="1" s="1"/>
  <c r="R260" i="1" s="1"/>
  <c r="R129" i="1"/>
  <c r="R128" i="1" s="1"/>
  <c r="Q134" i="1"/>
  <c r="Q94" i="1"/>
  <c r="R154" i="1"/>
  <c r="R116" i="1"/>
  <c r="R121" i="1"/>
  <c r="R94" i="1"/>
  <c r="Q71" i="1"/>
  <c r="R47" i="1"/>
  <c r="Q91" i="1"/>
  <c r="P232" i="1"/>
  <c r="R203" i="1" l="1"/>
  <c r="Q203" i="1"/>
  <c r="Q13" i="1"/>
  <c r="R13" i="1"/>
  <c r="R187" i="1"/>
  <c r="R90" i="1"/>
  <c r="R113" i="1"/>
  <c r="R152" i="1"/>
  <c r="R70" i="1"/>
  <c r="R58" i="1"/>
  <c r="R46" i="1"/>
  <c r="R220" i="1"/>
  <c r="R219" i="1"/>
  <c r="R209" i="1"/>
  <c r="R178" i="1"/>
  <c r="R118" i="1"/>
  <c r="R71" i="1"/>
  <c r="R91" i="1"/>
  <c r="R153" i="1"/>
  <c r="R119" i="1"/>
  <c r="R188" i="1"/>
  <c r="Q232" i="1"/>
  <c r="R232" i="1"/>
  <c r="R43" i="1" l="1"/>
  <c r="Q43" i="1"/>
  <c r="O43" i="1"/>
  <c r="N43" i="1"/>
  <c r="M43" i="1"/>
  <c r="L43" i="1"/>
  <c r="K43" i="1"/>
  <c r="J43" i="1"/>
  <c r="I43" i="1"/>
  <c r="H43" i="1"/>
  <c r="G43" i="1"/>
  <c r="P29" i="1" l="1"/>
  <c r="P26" i="1"/>
  <c r="P27" i="1" l="1"/>
  <c r="O22" i="1" l="1"/>
  <c r="N22" i="1"/>
  <c r="M22" i="1"/>
  <c r="Q39" i="1" l="1"/>
  <c r="Q37" i="1"/>
  <c r="Q32" i="1"/>
  <c r="Q30" i="1"/>
  <c r="Q28" i="1"/>
  <c r="Q25" i="1"/>
  <c r="Q23" i="1"/>
  <c r="Q22" i="1"/>
  <c r="Q15" i="1"/>
  <c r="Q14" i="1" s="1"/>
  <c r="R39" i="1"/>
  <c r="R37" i="1"/>
  <c r="R32" i="1"/>
  <c r="R30" i="1"/>
  <c r="R28" i="1"/>
  <c r="R25" i="1"/>
  <c r="R22" i="1"/>
  <c r="R15" i="1"/>
  <c r="Q36" i="1" l="1"/>
  <c r="R36" i="1"/>
  <c r="R14" i="1"/>
  <c r="H22" i="1" l="1"/>
  <c r="P18" i="1" l="1"/>
  <c r="M18" i="1"/>
  <c r="P17" i="1"/>
  <c r="P13" i="1" s="1"/>
  <c r="G15" i="1" l="1"/>
  <c r="G14" i="1" s="1"/>
  <c r="H15" i="1"/>
  <c r="H14" i="1" s="1"/>
  <c r="I15" i="1"/>
  <c r="I14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l="1"/>
  <c r="P43" i="1" l="1"/>
  <c r="P37" i="1"/>
  <c r="P39" i="1" l="1"/>
  <c r="P36" i="1" s="1"/>
  <c r="L22" i="1" l="1"/>
  <c r="K22" i="1"/>
  <c r="J22" i="1"/>
  <c r="I22" i="1"/>
  <c r="G22" i="1"/>
  <c r="P25" i="1"/>
  <c r="O25" i="1"/>
  <c r="N25" i="1"/>
  <c r="M25" i="1"/>
  <c r="L25" i="1"/>
  <c r="K25" i="1"/>
  <c r="J25" i="1"/>
  <c r="I25" i="1"/>
  <c r="H25" i="1"/>
  <c r="G25" i="1"/>
  <c r="O28" i="1" l="1"/>
  <c r="N28" i="1"/>
  <c r="M28" i="1"/>
  <c r="L28" i="1"/>
  <c r="K28" i="1"/>
  <c r="J28" i="1"/>
  <c r="I28" i="1"/>
  <c r="H28" i="1"/>
  <c r="G28" i="1"/>
  <c r="O32" i="1"/>
  <c r="N32" i="1"/>
  <c r="M32" i="1"/>
  <c r="L32" i="1"/>
  <c r="K32" i="1"/>
  <c r="J32" i="1"/>
  <c r="I32" i="1"/>
  <c r="H32" i="1"/>
  <c r="O37" i="1" l="1"/>
  <c r="N37" i="1"/>
  <c r="M37" i="1"/>
  <c r="L37" i="1"/>
  <c r="K37" i="1"/>
  <c r="J37" i="1"/>
  <c r="I37" i="1"/>
  <c r="H37" i="1"/>
  <c r="G37" i="1"/>
  <c r="O39" i="1" l="1"/>
  <c r="O36" i="1" s="1"/>
  <c r="N39" i="1"/>
  <c r="N36" i="1" s="1"/>
  <c r="M39" i="1"/>
  <c r="M36" i="1" s="1"/>
  <c r="L39" i="1"/>
  <c r="L36" i="1" s="1"/>
  <c r="K39" i="1"/>
  <c r="K36" i="1" s="1"/>
  <c r="J39" i="1"/>
  <c r="J36" i="1" s="1"/>
  <c r="I39" i="1"/>
  <c r="I36" i="1" s="1"/>
  <c r="H39" i="1"/>
  <c r="H36" i="1" s="1"/>
  <c r="G39" i="1"/>
  <c r="G36" i="1" s="1"/>
  <c r="P28" i="1" l="1"/>
  <c r="O23" i="1" l="1"/>
  <c r="N23" i="1"/>
  <c r="M23" i="1"/>
  <c r="L23" i="1"/>
  <c r="K23" i="1"/>
  <c r="J23" i="1"/>
  <c r="I23" i="1"/>
  <c r="H23" i="1"/>
  <c r="G23" i="1"/>
  <c r="P22" i="1" l="1"/>
  <c r="P32" i="1"/>
  <c r="P23" i="1"/>
  <c r="M21" i="1"/>
  <c r="M20" i="1"/>
  <c r="M13" i="1" l="1"/>
  <c r="M15" i="1"/>
  <c r="M14" i="1" s="1"/>
  <c r="P30" i="1" l="1"/>
  <c r="O30" i="1"/>
  <c r="N30" i="1"/>
  <c r="M30" i="1"/>
  <c r="L30" i="1"/>
  <c r="K30" i="1"/>
  <c r="J30" i="1"/>
  <c r="I30" i="1"/>
  <c r="H30" i="1"/>
  <c r="G30" i="1"/>
</calcChain>
</file>

<file path=xl/sharedStrings.xml><?xml version="1.0" encoding="utf-8"?>
<sst xmlns="http://schemas.openxmlformats.org/spreadsheetml/2006/main" count="1361" uniqueCount="580">
  <si>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</si>
  <si>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</si>
  <si>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</si>
  <si>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</si>
  <si>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</si>
  <si>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всего</t>
  </si>
  <si>
    <t>Число жителей, планируемых
 к переселению</t>
  </si>
  <si>
    <t>Общая площадь жилых
помещений многоквартирного дома</t>
  </si>
  <si>
    <t>Количество расселяемых жилых
помещений</t>
  </si>
  <si>
    <t>всего</t>
  </si>
  <si>
    <t>в том числе</t>
  </si>
  <si>
    <t>номер</t>
  </si>
  <si>
    <t>дата</t>
  </si>
  <si>
    <t>частная
собственность</t>
  </si>
  <si>
    <t>муниципальная
собственность</t>
  </si>
  <si>
    <t>чел.</t>
  </si>
  <si>
    <t>кв. м</t>
  </si>
  <si>
    <t>ед.</t>
  </si>
  <si>
    <t>руб.</t>
  </si>
  <si>
    <t>X</t>
  </si>
  <si>
    <t>IV кв. 2019 г.</t>
  </si>
  <si>
    <t>IV кв. 2020 г.</t>
  </si>
  <si>
    <t>г. Ульяновск, ул. Герасимова, д. 7</t>
  </si>
  <si>
    <t>г. Ульяновск, ул. Локомотивная, д. 84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</si>
  <si>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</si>
  <si>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</si>
  <si>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</si>
  <si>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
образованию «город Ульяновск»</t>
  </si>
  <si>
    <t>г. Ульяновск, ул. Хваткова, д. 8</t>
  </si>
  <si>
    <t>г. Ульяновск, ул. Хваткова, д. 10</t>
  </si>
  <si>
    <t>Х</t>
  </si>
  <si>
    <t>IV кв. 2022 г.</t>
  </si>
  <si>
    <t>с. Максимовка, ул. М. Горького, д. 4</t>
  </si>
  <si>
    <t>Итого по муниципальному образованию «Чуфаровское городское поселение»</t>
  </si>
  <si>
    <t>29</t>
  </si>
  <si>
    <t>г. Ульяновск, ул. Радищева, д. 80</t>
  </si>
  <si>
    <t>IV кв. 2023 г.</t>
  </si>
  <si>
    <t>р.п. Цемзавод, ул. Горького, д. 6</t>
  </si>
  <si>
    <t>р.п. Цемзавод, ул. Горького, д. 10</t>
  </si>
  <si>
    <t>р.п. Чуфарово, ул. Заводская, д. 3</t>
  </si>
  <si>
    <t>IV кв. 2024 г.</t>
  </si>
  <si>
    <t>г. Димитровград, ул. Пушкина, д. 77</t>
  </si>
  <si>
    <t>Итого по муниципальному образованию «Тетюшское сельское поселение»</t>
  </si>
  <si>
    <t>с. Тетюшское, ул. Школьная, д. 1</t>
  </si>
  <si>
    <t>Итого по муниципальному образованию «Барышское городское поселение»</t>
  </si>
  <si>
    <t>г. Барыш, ул. Гагарина, д. 17</t>
  </si>
  <si>
    <t>г. Барыш, ул. Аптечная, д. 101</t>
  </si>
  <si>
    <t>г. Барыш, ул. Аптечная, д. 103</t>
  </si>
  <si>
    <t>г. Димитровград, ул. Бурцева, д. 2</t>
  </si>
  <si>
    <t>г. Ульяновск, ул. Локомотивная, д. 88</t>
  </si>
  <si>
    <t>Итого по муниципальному 
образованию «город Новоульяновск»</t>
  </si>
  <si>
    <t>с. Криуши, ул. Затон, д. 14</t>
  </si>
  <si>
    <t>с. Криуши, ул. Затон, д. 16</t>
  </si>
  <si>
    <t>с. Криуши, ул. Затон, д. 17</t>
  </si>
  <si>
    <t>с. Криуши, ул. Затон, д. 18</t>
  </si>
  <si>
    <t>с. Криуши, ул. Затон, д. 23</t>
  </si>
  <si>
    <t>с. Криуши, ул. Затон, д. 31</t>
  </si>
  <si>
    <t>с. Криуши, ул. Затон, д. 36</t>
  </si>
  <si>
    <t>с. Криуши, ул. Затон, д. 37</t>
  </si>
  <si>
    <t>с. Криуши, ул. Затон, д. 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</si>
  <si>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</si>
  <si>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</si>
  <si>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</si>
  <si>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</si>
  <si>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</si>
  <si>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</si>
  <si>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</si>
  <si>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</si>
  <si>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</si>
  <si>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Итого по муниципальному образованию                 «город Ульяновск»</t>
  </si>
  <si>
    <t>Итого по муниципальному образованию                   «Инзенское городское поселение»</t>
  </si>
  <si>
    <t>г. Ульяновск, ул. Автозаводская, д. 18</t>
  </si>
  <si>
    <t>г. Ульяновск, ул. Бакинская, д. 38</t>
  </si>
  <si>
    <t>г. Ульяновск, ул. Крымова, д. 53</t>
  </si>
  <si>
    <t>г. Ульяновск, ул. Крымова, д. 55</t>
  </si>
  <si>
    <t>г. Ульяновск, ул. Минина, д. 11</t>
  </si>
  <si>
    <t>г. Ульяновск, ул. Московская, д. 6</t>
  </si>
  <si>
    <t>г. Ульяновск, ул. Ростовская, д. 55</t>
  </si>
  <si>
    <t>г. Ульяновск, ул. Стасова, д. 23</t>
  </si>
  <si>
    <t>г. Ульяновск, ул. Федерации, д. 36</t>
  </si>
  <si>
    <t xml:space="preserve">г. Инза, ул. Красных Бойцов, д. 76
</t>
  </si>
  <si>
    <t xml:space="preserve">г. Инза, ул. Красных Бойцов, д. 9
</t>
  </si>
  <si>
    <t xml:space="preserve">г. Инза, ул. Победы, д. 6
</t>
  </si>
  <si>
    <t xml:space="preserve">г. Инза, ул. Революции, д. 144
</t>
  </si>
  <si>
    <t xml:space="preserve">г. Инза, ул. Революции, д. 33
</t>
  </si>
  <si>
    <t xml:space="preserve">г. Инза, ул. Хуртина, д. 67
</t>
  </si>
  <si>
    <t xml:space="preserve">г. Инза, ул. Шоссейная, д. 27
</t>
  </si>
  <si>
    <t>Итого по муниципальному образованию «Большеключищенское сельское поселение»</t>
  </si>
  <si>
    <t xml:space="preserve">г. Инза, пер. Парковый, д. 2
</t>
  </si>
  <si>
    <t>347</t>
  </si>
  <si>
    <t>г. Барыш, ул. Ленина, д. 109</t>
  </si>
  <si>
    <t>г. Барыш, ул. Ленина, д. 42</t>
  </si>
  <si>
    <t>г. Барыш, ул. Ленина, д. 107</t>
  </si>
  <si>
    <t>г. Барыш, ул. Текстильщиков, д. 2</t>
  </si>
  <si>
    <t>г. Барыш, ул. Текстильщиков, д. 4</t>
  </si>
  <si>
    <t>г. Барыш, ул. Текстильщиков, д. 8</t>
  </si>
  <si>
    <t xml:space="preserve">г. Инза, пер. ММС, д. 20
</t>
  </si>
  <si>
    <t xml:space="preserve">г. Инза, ул. Хуртина, д. 74
</t>
  </si>
  <si>
    <t>г. Новоульяновск, ул. Мира, д. 19</t>
  </si>
  <si>
    <t xml:space="preserve"> «ПРИЛОЖЕНИЕ</t>
  </si>
  <si>
    <t>к Программе</t>
  </si>
  <si>
    <t xml:space="preserve">     2. Настоящее постановление вступает в силу на следующий день после дня его официального опубликования.</t>
  </si>
  <si>
    <t>г. Ульяновск, пос. Пригородный,                               ул. Фасадная, д. 14</t>
  </si>
  <si>
    <t>г. Ульяновск, пос. Карамзина,                          ул. Центральная, д. 10</t>
  </si>
  <si>
    <t>г. Ульяновск, с. Луговое,                                       ул. Советская, д. 22</t>
  </si>
  <si>
    <t>Площадь расселяемых жилых помещений</t>
  </si>
  <si>
    <t xml:space="preserve">г. Инза, пер. Рузаевский, д. 7
</t>
  </si>
  <si>
    <t>10.</t>
  </si>
  <si>
    <t>11.</t>
  </si>
  <si>
    <t>IV кв. 2021 г.</t>
  </si>
  <si>
    <t>г. Барыш, пер. Ленина, д. 17</t>
  </si>
  <si>
    <t>г. Барыш, ул. Бумажников, д. 33</t>
  </si>
  <si>
    <t>г. Барыш, ул. Бумажников, д. 34</t>
  </si>
  <si>
    <t xml:space="preserve">г. Инза, пер. Заводской, д. 17
</t>
  </si>
  <si>
    <t xml:space="preserve">г. Инза, ул. Чкалова, д. 1
</t>
  </si>
  <si>
    <t xml:space="preserve">г. Инза, ул. Тупиковая, д. 15Б
</t>
  </si>
  <si>
    <t>г. Барыш, ул. Гагарина, д. 3</t>
  </si>
  <si>
    <t>IV кв. 2026 г.</t>
  </si>
  <si>
    <t>IV кв. 2027 г.</t>
  </si>
  <si>
    <t>г. Барыш, ул. Гагарина, д. 10</t>
  </si>
  <si>
    <t>г. Барыш, ул. Гагарина, д. 16</t>
  </si>
  <si>
    <t>г. Барыш, ул. Гладышева, д. 2</t>
  </si>
  <si>
    <t>г. Барыш, ул. Гладышева, д. 4</t>
  </si>
  <si>
    <t>г. Барыш, ул. Гладышева, д. 6</t>
  </si>
  <si>
    <t>г. Барыш, ул. Железнодорожная, д. 6</t>
  </si>
  <si>
    <t>г. Барыш, ул. Железнодорожная, д. 7</t>
  </si>
  <si>
    <t>г. Барыш, ул. Железнодорожная, д. 8</t>
  </si>
  <si>
    <t>г. Барыш, ул. Молчанова д. 11</t>
  </si>
  <si>
    <t>IV кв. 2025 г.</t>
  </si>
  <si>
    <t>382-П</t>
  </si>
  <si>
    <t>г. Новоульяновск, ул. Ленина, д. 12</t>
  </si>
  <si>
    <t>381-П</t>
  </si>
  <si>
    <t>512-П</t>
  </si>
  <si>
    <t>с. Криуши, ул. Затон, д. 40</t>
  </si>
  <si>
    <t>513-П</t>
  </si>
  <si>
    <t>г. Ульяновск, ул. Октябрьская, д. 8</t>
  </si>
  <si>
    <t>Итого по муниципальному образованию «Карсунское городское поселение»</t>
  </si>
  <si>
    <t>р.п. Карсун, ул. Гусева, д. 71</t>
  </si>
  <si>
    <t>Итого по муниципальному образованию «Языковское городское поселение»</t>
  </si>
  <si>
    <t>р.п. Языково, ул. Михайлова, д. 3</t>
  </si>
  <si>
    <t xml:space="preserve">г. Инза, ул. Революции, д. 103
</t>
  </si>
  <si>
    <t xml:space="preserve">г. Инза, ул. Вокзальная, д. 79
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</si>
  <si>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</si>
  <si>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</si>
  <si>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</si>
  <si>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</si>
  <si>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</si>
  <si>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</si>
  <si>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</si>
  <si>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</si>
  <si>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</si>
  <si>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</si>
  <si>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</si>
  <si>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</si>
  <si>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</si>
  <si>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</si>
  <si>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</si>
  <si>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</si>
  <si>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</si>
  <si>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</si>
  <si>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</si>
  <si>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</si>
  <si>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</si>
  <si>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</si>
  <si>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38.</t>
  </si>
  <si>
    <t>39.</t>
  </si>
  <si>
    <t>40.</t>
  </si>
  <si>
    <t>41.</t>
  </si>
  <si>
    <t>42.</t>
  </si>
  <si>
    <t>43.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</si>
  <si>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</si>
  <si>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</si>
  <si>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</si>
  <si>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</si>
  <si>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</si>
  <si>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</si>
  <si>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</si>
  <si>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</si>
  <si>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</si>
  <si>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</si>
  <si>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</si>
  <si>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</si>
  <si>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</si>
  <si>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</si>
  <si>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</si>
  <si>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</si>
  <si>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</si>
  <si>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</si>
  <si>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</si>
  <si>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</si>
  <si>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</si>
  <si>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</si>
  <si>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</si>
  <si>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</si>
  <si>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</si>
  <si>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</si>
  <si>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</si>
  <si>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</si>
  <si>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</si>
  <si>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</si>
  <si>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</si>
  <si>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</si>
  <si>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</si>
  <si>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</si>
  <si>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</si>
  <si>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</si>
  <si>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84.</t>
  </si>
  <si>
    <t>85.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</si>
  <si>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</si>
  <si>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</si>
  <si>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</si>
  <si>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</si>
  <si>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</si>
  <si>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</si>
  <si>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</si>
  <si>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</si>
  <si>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</si>
  <si>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</si>
  <si>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</si>
  <si>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</si>
  <si>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</si>
  <si>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</si>
  <si>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</si>
  <si>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</si>
  <si>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</si>
  <si>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</si>
  <si>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</si>
  <si>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1856</t>
  </si>
  <si>
    <t>725-П</t>
  </si>
  <si>
    <t>181-п</t>
  </si>
  <si>
    <t>330-А</t>
  </si>
  <si>
    <t>331-А</t>
  </si>
  <si>
    <t>332-А</t>
  </si>
  <si>
    <t>1814</t>
  </si>
  <si>
    <t>42</t>
  </si>
  <si>
    <t>189</t>
  </si>
  <si>
    <t>1246</t>
  </si>
  <si>
    <t>1250</t>
  </si>
  <si>
    <t>333-А/1</t>
  </si>
  <si>
    <t>328-А/1</t>
  </si>
  <si>
    <t>327-А/1</t>
  </si>
  <si>
    <t>357-А</t>
  </si>
  <si>
    <t>356-А</t>
  </si>
  <si>
    <t>1245</t>
  </si>
  <si>
    <t>1244</t>
  </si>
  <si>
    <t>1252</t>
  </si>
  <si>
    <t>1247</t>
  </si>
  <si>
    <t>1248</t>
  </si>
  <si>
    <t>1253</t>
  </si>
  <si>
    <t>1249</t>
  </si>
  <si>
    <t>851-П</t>
  </si>
  <si>
    <t>194-П</t>
  </si>
  <si>
    <t>324-А/1</t>
  </si>
  <si>
    <t>326-А/1</t>
  </si>
  <si>
    <t>325-А/1</t>
  </si>
  <si>
    <t>336-А/1</t>
  </si>
  <si>
    <t>335-А/1</t>
  </si>
  <si>
    <t>334-А/1</t>
  </si>
  <si>
    <t>330-А/1</t>
  </si>
  <si>
    <t>331-А/1</t>
  </si>
  <si>
    <t>332-А/1</t>
  </si>
  <si>
    <t>329-А/1</t>
  </si>
  <si>
    <t>353-А</t>
  </si>
  <si>
    <t>337-А/1</t>
  </si>
  <si>
    <t>358-А</t>
  </si>
  <si>
    <t>359-А</t>
  </si>
  <si>
    <t>360-А</t>
  </si>
  <si>
    <t>57</t>
  </si>
  <si>
    <t>1251</t>
  </si>
  <si>
    <t>1254</t>
  </si>
  <si>
    <t>2938</t>
  </si>
  <si>
    <t>г. Новоульяновск, ул. Волжская, д. 13</t>
  </si>
  <si>
    <t>883-П</t>
  </si>
  <si>
    <t>г. Новоульяновск, ул. Волжская, д. 15</t>
  </si>
  <si>
    <t>г. Новоульяновск, ул. Волжская, д. 19</t>
  </si>
  <si>
    <t>г. Новоульяновск, ул. Волжская, д. 21</t>
  </si>
  <si>
    <t>г. Новоульяновск, ул. Ленина, д. 13/23</t>
  </si>
  <si>
    <t>107.</t>
  </si>
  <si>
    <t>108.</t>
  </si>
  <si>
    <t>109.</t>
  </si>
  <si>
    <t>110.</t>
  </si>
  <si>
    <t>111.</t>
  </si>
  <si>
    <t>Итого по муниципальному образованию                   «Языковское городское поселение»</t>
  </si>
  <si>
    <t>р.п. Языково, ул. Красный Текстильщик, д. 25</t>
  </si>
  <si>
    <t>р.п. Языково, ул. Красный Текстильщик, д. 27</t>
  </si>
  <si>
    <t>6</t>
  </si>
  <si>
    <t>7</t>
  </si>
  <si>
    <t>г. Ульяновск, ул. Советской Армии,           д. 10</t>
  </si>
  <si>
    <t>112.</t>
  </si>
  <si>
    <t>113.</t>
  </si>
  <si>
    <t>г. Новоульяновск, ул. Ремесленная,             д. 11</t>
  </si>
  <si>
    <t>Объём бюджетных ассигнований, необходимый                    для обеспечения переселения граждан</t>
  </si>
  <si>
    <t xml:space="preserve">бюджетные ассигнования                                  областного бюджета                                         Ульяновской области </t>
  </si>
  <si>
    <t>бюджетные ассигнования                      бюджетов муниципальных 
образований Ульяновской области (по согласованию)</t>
  </si>
  <si>
    <t>Итого по муниципальному образованию «Инзенское городское поселение»</t>
  </si>
  <si>
    <t xml:space="preserve"> г. Инза, ул. Мирошниченко, д. 4А</t>
  </si>
  <si>
    <t>г. Инза, ул. Революции, д. 72А</t>
  </si>
  <si>
    <t>IV кв. 2029 г.</t>
  </si>
  <si>
    <t>IV кв. 2030 г.</t>
  </si>
  <si>
    <t>Итого по муниципальному образованию «Мулловское городское поселение»</t>
  </si>
  <si>
    <t>р.п. Мулловка, ул. Пятилетка, д. 12</t>
  </si>
  <si>
    <t>Итого по муниципальному образованию «Вешкаймское городское поселение»</t>
  </si>
  <si>
    <t>р.п. Вешкайма, ул. Гагарина, д. 4</t>
  </si>
  <si>
    <t>р.п. Вешкайма, ул. Советская, д. 22А</t>
  </si>
  <si>
    <t>IV кв. 2028 г.</t>
  </si>
  <si>
    <t>».</t>
  </si>
  <si>
    <t>114.</t>
  </si>
  <si>
    <t>115.</t>
  </si>
  <si>
    <t>116.</t>
  </si>
  <si>
    <t>117.</t>
  </si>
  <si>
    <t>118.</t>
  </si>
  <si>
    <t>119.</t>
  </si>
  <si>
    <t>120.</t>
  </si>
  <si>
    <t>121.</t>
  </si>
  <si>
    <t>44.</t>
  </si>
  <si>
    <t>89.</t>
  </si>
  <si>
    <t>р.п. Языково, ул. Ленина, д. 23</t>
  </si>
  <si>
    <t xml:space="preserve">р.п. Ишеевка,                                                       ул. Новокомбинатовская, д. 20
</t>
  </si>
  <si>
    <t>г. Димитровград, ул. Куйбышева,                          д. 155</t>
  </si>
  <si>
    <t>г. Барыш, ул. Железнодорожная,                                   д. 10</t>
  </si>
  <si>
    <t xml:space="preserve">с. Новочеремшанск, ул. Заводская,                        д. 28
</t>
  </si>
  <si>
    <t xml:space="preserve">с. Новочеремшанск, ул. Зелёная,                    д. 10
</t>
  </si>
  <si>
    <t xml:space="preserve">с. Новочеремшанск, ул. Парковая,                         д. 8
</t>
  </si>
  <si>
    <t xml:space="preserve">всего      </t>
  </si>
  <si>
    <t>р.п. Ишеевка,                                                                  ул. Новокомбинатовская, д. 22</t>
  </si>
  <si>
    <t>г. Ульяновск, ул. Мостостроителей,            д. 6</t>
  </si>
  <si>
    <t>с. Большие Ключищи, ул. Ульянова,                        д. 76</t>
  </si>
  <si>
    <t>г. Ульяновск, ул. Любови Шевцовой,                  д. 71</t>
  </si>
  <si>
    <t>г. Димитровград, ул. Комсомольская,                д. 40</t>
  </si>
  <si>
    <t>г. Димитровград, ул. Комсомольская,                           д. 123</t>
  </si>
  <si>
    <t>г. Димитровград, ул. Хмельницкого,                        д. 74</t>
  </si>
  <si>
    <t>47.</t>
  </si>
  <si>
    <t>122.</t>
  </si>
  <si>
    <t>г. Ульяновск, ул. Балтийская, д. 3</t>
  </si>
  <si>
    <t>г. Ульяновск, ул. Ленина, д. 63/1</t>
  </si>
  <si>
    <t>г. Ульяновск, ул. Фрунзе, д. 45</t>
  </si>
  <si>
    <t>г. Ульяновск, пос.  Карамзина,                  ул. Южная, д. 3</t>
  </si>
  <si>
    <t>г. Ульяновск, с.  Карлинское,                  ул. Железнодорожная, д. 9</t>
  </si>
  <si>
    <t>123.</t>
  </si>
  <si>
    <t>124.</t>
  </si>
  <si>
    <t>125.</t>
  </si>
  <si>
    <t>126.</t>
  </si>
  <si>
    <t>127.</t>
  </si>
  <si>
    <t>128.</t>
  </si>
  <si>
    <t xml:space="preserve"> г. Инза, ул. Борьбы, д. 54</t>
  </si>
  <si>
    <t xml:space="preserve"> г. Инза, ул. Островского, д. 38</t>
  </si>
  <si>
    <t>Итого по муниципальному образованию «Тиинское сельское поселение»</t>
  </si>
  <si>
    <t>с. Русский Мелекесс,                                                       ул. Черёмуховая, д. 7</t>
  </si>
  <si>
    <t>2</t>
  </si>
  <si>
    <t>р.п. Языково, ул. Клубная, д. 19</t>
  </si>
  <si>
    <t>129.</t>
  </si>
  <si>
    <t>130.</t>
  </si>
  <si>
    <t>131.</t>
  </si>
  <si>
    <t>132.</t>
  </si>
  <si>
    <t>г. Ульяновск, ул. Красноармейская,              д. 118</t>
  </si>
  <si>
    <t>133.</t>
  </si>
  <si>
    <t>Итого по этапу 2018 года</t>
  </si>
  <si>
    <t>Итого по этапу 2019 года</t>
  </si>
  <si>
    <t>Итого по этапу 2020 года</t>
  </si>
  <si>
    <t>Итого по этапу 2028 года</t>
  </si>
  <si>
    <t>Итого по этапу 2029 года</t>
  </si>
  <si>
    <t>175</t>
  </si>
  <si>
    <t xml:space="preserve"> г. Инза, ул. Красных Бойцов, д. 70</t>
  </si>
  <si>
    <t>178</t>
  </si>
  <si>
    <t>г. Инза, ул. Рабочая, д. 4</t>
  </si>
  <si>
    <t>163</t>
  </si>
  <si>
    <t xml:space="preserve"> г. Инза, ул. Санаторная, д. 89</t>
  </si>
  <si>
    <t>177</t>
  </si>
  <si>
    <t xml:space="preserve"> г. Инза, ул. Школьная, д. 84</t>
  </si>
  <si>
    <t>176</t>
  </si>
  <si>
    <t xml:space="preserve"> г. Инза, ул. Яна Лациса, д. 24</t>
  </si>
  <si>
    <t>174</t>
  </si>
  <si>
    <t xml:space="preserve"> р.п. Языково, ул. Клубная, д. 16</t>
  </si>
  <si>
    <t>11</t>
  </si>
  <si>
    <t xml:space="preserve"> р.п. Языково, ул. Клубная, д. 27</t>
  </si>
  <si>
    <t>р.п. Языково, ул. Луговая, д. 5</t>
  </si>
  <si>
    <t>77</t>
  </si>
  <si>
    <t xml:space="preserve"> г. Ульяновск, пер. Зои Космодемьянской 1-й, д. 24а</t>
  </si>
  <si>
    <t>173</t>
  </si>
  <si>
    <t xml:space="preserve"> г. Ульяновск, ул. Автозаводская, д. 46а</t>
  </si>
  <si>
    <t xml:space="preserve"> г. Ульяновск, ул. Горького, д. 7/17</t>
  </si>
  <si>
    <t xml:space="preserve"> г. Ульяновск, ул. Корюкина, д. 16/2</t>
  </si>
  <si>
    <t xml:space="preserve"> г. Ульяновск, ул. Марата, д. 21</t>
  </si>
  <si>
    <t>172</t>
  </si>
  <si>
    <t>г. Ульяновск, ул. Маяковского, д. 26</t>
  </si>
  <si>
    <t xml:space="preserve"> г. Ульяновск, ул. Нахимова, д. 3</t>
  </si>
  <si>
    <t xml:space="preserve"> г. Ульяновск, ул. Хваткова, д. 13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</si>
  <si>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</si>
  <si>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</si>
  <si>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</si>
  <si>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</si>
  <si>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</si>
  <si>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</si>
  <si>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</si>
  <si>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</si>
  <si>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</si>
  <si>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</si>
  <si>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</si>
  <si>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</si>
  <si>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</si>
  <si>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</si>
  <si>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</si>
  <si>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</si>
  <si>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</si>
  <si>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152.</t>
  </si>
  <si>
    <t xml:space="preserve">ПЕРЕЧЕНЬ
 многоквартирных домов, признанных после 1 января 2012 года 
в установленном порядке  аварийными и подлежащими сносу или реконструкции,
на 2018-2030 годы </t>
  </si>
  <si>
    <t>Итого по муниципальному образованию «город Ульяновск»</t>
  </si>
  <si>
    <t>Итого по Ульяновской области
 за 2018-2030 годы</t>
  </si>
  <si>
    <t>IV кв. 2031 г.</t>
  </si>
  <si>
    <t>г. Инза, ул. 2-я Заречная, д. 16</t>
  </si>
  <si>
    <t xml:space="preserve">Итого по этапу 2021 года: </t>
  </si>
  <si>
    <t xml:space="preserve">Итого по этапу 2023 года: </t>
  </si>
  <si>
    <t xml:space="preserve">Итого по этапу 2024 года: </t>
  </si>
  <si>
    <t>г. Димитровград, ул. Серебрякова,                 д. 67</t>
  </si>
  <si>
    <t xml:space="preserve">Итого по этапу 2026 года: </t>
  </si>
  <si>
    <t xml:space="preserve">Итого по этапу 2027 года: </t>
  </si>
  <si>
    <t xml:space="preserve">Итого по этапу 2025 года: </t>
  </si>
  <si>
    <t>153.</t>
  </si>
  <si>
    <t>154.</t>
  </si>
  <si>
    <t>г. Инза, ул. Рабочая, д. 1</t>
  </si>
  <si>
    <t>г. Инза, ул. Чапаева, д. 20</t>
  </si>
  <si>
    <t>155.</t>
  </si>
  <si>
    <t>156.</t>
  </si>
  <si>
    <t>г. Инза, ул. Революции, д. 43</t>
  </si>
  <si>
    <t>157.</t>
  </si>
  <si>
    <t>158.</t>
  </si>
  <si>
    <t xml:space="preserve"> г. Ульяновск, ул. Ватутина, д. 10</t>
  </si>
  <si>
    <t xml:space="preserve"> г. Ульяновск, ул. Докучаева, д. 8</t>
  </si>
  <si>
    <t>159.</t>
  </si>
  <si>
    <t>160.</t>
  </si>
  <si>
    <t>161.</t>
  </si>
  <si>
    <t>162.</t>
  </si>
  <si>
    <t xml:space="preserve"> г. Ульяновск, ул. Карла Маркса, д. 46</t>
  </si>
  <si>
    <t xml:space="preserve"> г. Ульяновск, ул. Лихачёва, д. 13</t>
  </si>
  <si>
    <t>163.</t>
  </si>
  <si>
    <t>164.</t>
  </si>
  <si>
    <t xml:space="preserve"> г. Ульяновск, ул. Локомотивная, д. 130</t>
  </si>
  <si>
    <t xml:space="preserve"> г. Ульяновск, ул. Мичурина, д. 4</t>
  </si>
  <si>
    <t xml:space="preserve"> г. Ульяновск, ул. Новгородская, д. 8</t>
  </si>
  <si>
    <t xml:space="preserve"> г. Ульяновск, ул. Пожарского, д. 11</t>
  </si>
  <si>
    <t xml:space="preserve"> г. Ульяновск, ул. Розы Люксембург,
д. 19</t>
  </si>
  <si>
    <t xml:space="preserve"> г. Ульяновск, ул. Розы Люксембург,
д. 21</t>
  </si>
  <si>
    <t>165.</t>
  </si>
  <si>
    <t>166.</t>
  </si>
  <si>
    <t>167.</t>
  </si>
  <si>
    <t>168.</t>
  </si>
  <si>
    <t>с. Большие Ключищи, ул. Ульянова,                        д. 70</t>
  </si>
  <si>
    <t>70.</t>
  </si>
  <si>
    <t>151.</t>
  </si>
  <si>
    <t>г. Ульяновск, пос. Карамзина,                          ул. Центральная, д. 29</t>
  </si>
  <si>
    <t>г. Инза, ул. Социалистическая, д. 26</t>
  </si>
  <si>
    <t>р.п. Карсун, пл. 30-летия Победы, д. 4</t>
  </si>
  <si>
    <t>р.п. Карсун, ул. Московская, д. 103</t>
  </si>
  <si>
    <t>р.п. Карсун, ул. Ульянова, д. 13</t>
  </si>
  <si>
    <t xml:space="preserve"> р.п. Языково, ул. Красный Текстильщик, д. 14</t>
  </si>
  <si>
    <t>с. Тетюшское, ул. Школьная, д. 7</t>
  </si>
  <si>
    <t xml:space="preserve">с. Новочеремшанск, ул. Садовая, д. 2
</t>
  </si>
  <si>
    <t xml:space="preserve"> г. Ульяновск, ул. Карла Маркса, д. 48</t>
  </si>
  <si>
    <t>83.</t>
  </si>
  <si>
    <t>86.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</si>
  <si>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</si>
  <si>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</si>
  <si>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</si>
  <si>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</si>
  <si>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</si>
  <si>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</si>
  <si>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</si>
  <si>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</si>
  <si>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</si>
  <si>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</si>
  <si>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 xml:space="preserve">Итого по этапу 2022 года: </t>
  </si>
  <si>
    <t>31.</t>
  </si>
  <si>
    <t>35.</t>
  </si>
  <si>
    <t>36.</t>
  </si>
  <si>
    <t>37.</t>
  </si>
  <si>
    <t>г. Ульяновск, ул. Водопроводная,                   д. 62а</t>
  </si>
  <si>
    <t xml:space="preserve"> г. Ульяновск, ул. Маяковского,                           д. 25/39</t>
  </si>
  <si>
    <t>г. Ульяновск, ул. Мостостроителей,                          д. 9</t>
  </si>
  <si>
    <t>г. Димитровград, ул. Власть Труда,                 д. 23</t>
  </si>
  <si>
    <t>г. Димитровград, ул. Власть Труда,               д. 37</t>
  </si>
  <si>
    <t>г. Димитровград, ул. Власть Труда,                      д. 43</t>
  </si>
  <si>
    <t>г. Новоульяновск, ул. Волжская,                 д. 11/10</t>
  </si>
  <si>
    <t>г. Новоульяновск, ул. Ульяновская,               д. 27</t>
  </si>
  <si>
    <t>179.</t>
  </si>
  <si>
    <t>В.Н.Разумков</t>
  </si>
  <si>
    <t>Председатель Правительства области</t>
  </si>
  <si>
    <t>181.</t>
  </si>
  <si>
    <t>г. Ульяновск, ул. Федерации, д. 9</t>
  </si>
  <si>
    <t>г. Ульяновск, ул. Шевченко, д. 87</t>
  </si>
  <si>
    <t>г. Инза, ул. Чапаева, д. 44</t>
  </si>
  <si>
    <t>г. Ульяновск, ул. Красноармейская,           д. 138</t>
  </si>
  <si>
    <t xml:space="preserve"> г. Ульяновск, ул. Автозаводская, д. 10</t>
  </si>
  <si>
    <t xml:space="preserve"> г. Ульяновск, ул. Автозаводская, д. 29</t>
  </si>
  <si>
    <t xml:space="preserve"> г. Инза, ул. Красных Бойцов, д. 74</t>
  </si>
  <si>
    <t xml:space="preserve"> г. Ульяновск, ул. Ипподромная, д. 11</t>
  </si>
  <si>
    <t>г. Ульяновск, ул. Рылеева, д. 37</t>
  </si>
  <si>
    <t>г. Ульяновск, ул. Радищева, д. 72</t>
  </si>
  <si>
    <t xml:space="preserve"> г. Ульяновск, ул. Локомотивная, д. 126</t>
  </si>
  <si>
    <t xml:space="preserve"> г. Ульяновск, ул. Мира, д. 17</t>
  </si>
  <si>
    <t>Итого по муниципальному образованию «Тумкинское сельское поселение»</t>
  </si>
  <si>
    <t>с. Тумкино, ул. Совхозная, д. 2</t>
  </si>
  <si>
    <t>р.п. Карсун, ул. Фабричная, д. 20</t>
  </si>
  <si>
    <t xml:space="preserve"> г. Ульяновск, ул. Пушкарёва, д. 14</t>
  </si>
  <si>
    <t>г. Инза, ул. Революции, д. 37</t>
  </si>
  <si>
    <t>г. Инза, ул. Революции, д. 146</t>
  </si>
  <si>
    <t>г. Инза, ул. Мизинова, д. 2</t>
  </si>
  <si>
    <t>г. Инза, ул. Мирошниченко, д. 3</t>
  </si>
  <si>
    <t xml:space="preserve"> г. Ульяновск, ул. Автозаводская, д. 71</t>
  </si>
  <si>
    <t>180.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</si>
  <si>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</si>
  <si>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</si>
  <si>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</si>
  <si>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</si>
  <si>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</si>
  <si>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</si>
  <si>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</si>
  <si>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</si>
  <si>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</si>
  <si>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</si>
  <si>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</si>
  <si>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</si>
  <si>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</si>
  <si>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</si>
  <si>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</si>
  <si>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</si>
  <si>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</si>
  <si>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</si>
  <si>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</si>
  <si>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</si>
  <si>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</si>
  <si>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</si>
  <si>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</si>
  <si>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</si>
  <si>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</si>
  <si>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 xml:space="preserve"> р.п. Языково, ул. Благова, д. 4</t>
  </si>
  <si>
    <t>38-1</t>
  </si>
  <si>
    <t xml:space="preserve"> р.п. Языково, ул. Цветкова, д. 3</t>
  </si>
  <si>
    <t xml:space="preserve"> р.п. Языково, ул. Цветкова, д. 7Б</t>
  </si>
  <si>
    <t>г. Инза, ул. Чернышевского, д. 2</t>
  </si>
  <si>
    <t>207.</t>
  </si>
  <si>
    <t>208.</t>
  </si>
  <si>
    <t>209.</t>
  </si>
  <si>
    <t>210.</t>
  </si>
  <si>
    <t>г. Барыш, ул. Горная, д. 3</t>
  </si>
  <si>
    <t>г. Барыш, ул. Куйбышева, д. 30</t>
  </si>
  <si>
    <t>г. Барыш, пер. Гоголя, д. 2</t>
  </si>
  <si>
    <t>211.</t>
  </si>
  <si>
    <t>212.</t>
  </si>
  <si>
    <t>213.</t>
  </si>
  <si>
    <t>680А</t>
  </si>
  <si>
    <t>г. Барыш, ул. Фабричная, д. 14</t>
  </si>
  <si>
    <t>10-А</t>
  </si>
  <si>
    <t>с. Тетюшское, ул. Школьная, д. 3</t>
  </si>
  <si>
    <t>214.</t>
  </si>
  <si>
    <t xml:space="preserve"> г. Ульяновск, ул. Карла Маркса, д. 44</t>
  </si>
  <si>
    <t>Итого по муниципальному образованию «Новомалыклинское сельское поселение»</t>
  </si>
  <si>
    <t>г. Димитровград,                                                                ул. III Интернационала,  д. 68</t>
  </si>
  <si>
    <t>пос. Станция Якушка,                                                        ул. Советская, д. 3</t>
  </si>
  <si>
    <t>пос. Мирный, ул. Советская, д. 2</t>
  </si>
  <si>
    <t>г. Новоульяновск, ул. Комсомольская, 
д. 6</t>
  </si>
  <si>
    <t xml:space="preserve"> г. Ульяновск, ул. Академика Павлова, 
д. 109</t>
  </si>
  <si>
    <t xml:space="preserve"> г. Ульяновск, пер. Рабочий 2-й, д. 6</t>
  </si>
  <si>
    <t xml:space="preserve"> г. Ульяновск, ул. Академика Павлова, 
д. 1</t>
  </si>
  <si>
    <t xml:space="preserve"> г. Ульяновск, ул. Железной Дивизии, 
д. 26</t>
  </si>
  <si>
    <t>пос. Чулочно-носочной фабрики,                ул. Фабричная, д. 1</t>
  </si>
  <si>
    <t xml:space="preserve"> г. Ульяновск, ул. Диспетчерская, д. 4</t>
  </si>
  <si>
    <t xml:space="preserve"> г. Ульяновск, ул. Любови Шевцовой, 
д. 65</t>
  </si>
  <si>
    <t>г. Ульяновск, ул. Красногвардейская, 
д. 4</t>
  </si>
  <si>
    <t>Итого по муниципальному образованию 
«город Ульяновск»</t>
  </si>
  <si>
    <t>Итого по муниципальному образованию 
«Языковское городское поселение»</t>
  </si>
  <si>
    <t>Итого по муниципальному образованию 
«город Димитровград»</t>
  </si>
  <si>
    <t>Итого по муниципальному образованию 
«город Новоульяновск»</t>
  </si>
  <si>
    <t xml:space="preserve"> р.п. Чуфарово, ул. Железной Дивизии, 
д. 7</t>
  </si>
  <si>
    <t>Итого по муниципальному образованию 
«Тимирязевское сельское поселение»</t>
  </si>
  <si>
    <t>пос. Новая Бирючевка, 
ул. Школьная, д. 4</t>
  </si>
  <si>
    <t>пос. Тимирязевский, ул. Капитана 
Каравашкина, д. 12</t>
  </si>
  <si>
    <t>Итого по муниципальному образованию 
«Мирновское городское поселение»</t>
  </si>
  <si>
    <t>г. Ульяновск, пр-т Нариманова, д. 9</t>
  </si>
  <si>
    <t>г. Ульяновск, пр-т Нариманова, д. 82а</t>
  </si>
  <si>
    <t xml:space="preserve"> г. Ульяновск, ул. Диспетчерская,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</si>
</sst>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#\ ##0"/>
    <numFmt numFmtId="165" formatCode="0.000"/>
    <numFmt numFmtId="166" formatCode="#,##0.00\ _₽"/>
    <numFmt numFmtId="167" formatCode="0.00000000"/>
    <numFmt numFmtId="168" formatCode="dd\.mm\.yyyy"/>
    <numFmt numFmtId="169" formatCode="#0"/>
    <numFmt numFmtId="170" formatCode="#0.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21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sz val="11"/>
      <name val="PT Astra Serif"/>
      <family val="1"/>
      <charset val="204"/>
    </font>
    <font>
      <sz val="19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7"/>
      <color theme="1"/>
      <name val="PT Astra Serif"/>
      <family val="1"/>
      <charset val="204"/>
    </font>
    <font>
      <sz val="21"/>
      <name val="PT Astra Serif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PT Astra Serif"/>
      <family val="1"/>
      <charset val="204"/>
    </font>
    <font>
      <sz val="19.5"/>
      <name val="PT Astra Serif"/>
      <family val="1"/>
      <charset val="204"/>
    </font>
    <font>
      <b/>
      <sz val="19.5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top"/>
    </xf>
    <xf numFmtId="164" fontId="7" fillId="2" borderId="10" xfId="0" applyNumberFormat="1" applyFont="1" applyFill="1" applyBorder="1" applyAlignment="1">
      <alignment horizontal="center" vertical="top" wrapText="1"/>
    </xf>
    <xf numFmtId="14" fontId="7" fillId="2" borderId="10" xfId="0" applyNumberFormat="1" applyFont="1" applyFill="1" applyBorder="1" applyAlignment="1">
      <alignment horizontal="center" vertical="top"/>
    </xf>
    <xf numFmtId="0" fontId="7" fillId="2" borderId="1" xfId="0" quotePrefix="1" applyFont="1" applyFill="1" applyBorder="1" applyAlignment="1">
      <alignment horizontal="center" vertical="top"/>
    </xf>
    <xf numFmtId="2" fontId="6" fillId="2" borderId="0" xfId="0" applyNumberFormat="1" applyFont="1" applyFill="1"/>
    <xf numFmtId="0" fontId="9" fillId="2" borderId="0" xfId="0" applyFont="1" applyFill="1"/>
    <xf numFmtId="49" fontId="7" fillId="2" borderId="1" xfId="0" quotePrefix="1" applyNumberFormat="1" applyFont="1" applyFill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8" fillId="2" borderId="10" xfId="0" applyNumberFormat="1" applyFont="1" applyFill="1" applyBorder="1" applyAlignment="1">
      <alignment horizontal="center" vertical="top"/>
    </xf>
    <xf numFmtId="1" fontId="8" fillId="2" borderId="10" xfId="0" applyNumberFormat="1" applyFont="1" applyFill="1" applyBorder="1" applyAlignment="1">
      <alignment horizontal="center" vertical="top"/>
    </xf>
    <xf numFmtId="0" fontId="17" fillId="2" borderId="0" xfId="0" applyFont="1" applyFill="1"/>
    <xf numFmtId="2" fontId="17" fillId="2" borderId="0" xfId="0" applyNumberFormat="1" applyFont="1" applyFill="1"/>
    <xf numFmtId="4" fontId="17" fillId="2" borderId="0" xfId="0" applyNumberFormat="1" applyFont="1" applyFill="1"/>
    <xf numFmtId="167" fontId="0" fillId="2" borderId="0" xfId="0" applyNumberFormat="1" applyFont="1" applyFill="1"/>
    <xf numFmtId="0" fontId="11" fillId="2" borderId="0" xfId="0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2" fontId="17" fillId="0" borderId="0" xfId="0" applyNumberFormat="1" applyFont="1" applyFill="1"/>
    <xf numFmtId="2" fontId="0" fillId="0" borderId="0" xfId="0" applyNumberFormat="1" applyFill="1"/>
    <xf numFmtId="0" fontId="0" fillId="0" borderId="0" xfId="0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90" wrapText="1"/>
    </xf>
    <xf numFmtId="0" fontId="14" fillId="2" borderId="1" xfId="0" quotePrefix="1" applyFont="1" applyFill="1" applyBorder="1" applyAlignment="1">
      <alignment horizontal="center" vertical="top"/>
    </xf>
    <xf numFmtId="14" fontId="14" fillId="2" borderId="1" xfId="0" applyNumberFormat="1" applyFont="1" applyFill="1" applyBorder="1" applyAlignment="1">
      <alignment horizontal="center" vertical="top"/>
    </xf>
    <xf numFmtId="49" fontId="14" fillId="2" borderId="1" xfId="0" quotePrefix="1" applyNumberFormat="1" applyFont="1" applyFill="1" applyBorder="1" applyAlignment="1">
      <alignment horizontal="center" vertical="top"/>
    </xf>
    <xf numFmtId="1" fontId="14" fillId="2" borderId="1" xfId="0" applyNumberFormat="1" applyFont="1" applyFill="1" applyBorder="1" applyAlignment="1">
      <alignment horizontal="center" vertical="top"/>
    </xf>
    <xf numFmtId="2" fontId="14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12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top"/>
    </xf>
    <xf numFmtId="0" fontId="10" fillId="2" borderId="4" xfId="0" quotePrefix="1" applyFont="1" applyFill="1" applyBorder="1" applyAlignment="1">
      <alignment horizontal="center" vertical="top"/>
    </xf>
    <xf numFmtId="14" fontId="7" fillId="2" borderId="4" xfId="0" applyNumberFormat="1" applyFont="1" applyFill="1" applyBorder="1" applyAlignment="1">
      <alignment horizontal="center" vertical="top"/>
    </xf>
    <xf numFmtId="1" fontId="10" fillId="2" borderId="4" xfId="0" applyNumberFormat="1" applyFont="1" applyFill="1" applyBorder="1" applyAlignment="1">
      <alignment horizontal="center" vertical="top"/>
    </xf>
    <xf numFmtId="2" fontId="10" fillId="2" borderId="4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top" wrapText="1"/>
    </xf>
    <xf numFmtId="168" fontId="18" fillId="2" borderId="12" xfId="0" applyNumberFormat="1" applyFont="1" applyFill="1" applyBorder="1" applyAlignment="1" applyProtection="1">
      <alignment horizontal="center" vertical="top" wrapText="1"/>
    </xf>
    <xf numFmtId="169" fontId="18" fillId="2" borderId="12" xfId="0" applyNumberFormat="1" applyFont="1" applyFill="1" applyBorder="1" applyAlignment="1" applyProtection="1">
      <alignment horizontal="center" vertical="top" wrapText="1"/>
    </xf>
    <xf numFmtId="170" fontId="18" fillId="2" borderId="12" xfId="0" applyNumberFormat="1" applyFont="1" applyFill="1" applyBorder="1" applyAlignment="1" applyProtection="1">
      <alignment horizontal="center" vertical="top" wrapText="1"/>
    </xf>
    <xf numFmtId="170" fontId="18" fillId="2" borderId="13" xfId="0" applyNumberFormat="1" applyFont="1" applyFill="1" applyBorder="1" applyAlignment="1" applyProtection="1">
      <alignment horizontal="center" vertical="top" wrapText="1"/>
    </xf>
    <xf numFmtId="4" fontId="18" fillId="2" borderId="12" xfId="0" applyNumberFormat="1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7" fillId="2" borderId="1" xfId="0" quotePrefix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8" fillId="2" borderId="1" xfId="0" quotePrefix="1" applyNumberFormat="1" applyFont="1" applyFill="1" applyBorder="1" applyAlignment="1">
      <alignment horizontal="center" vertical="top"/>
    </xf>
    <xf numFmtId="0" fontId="11" fillId="2" borderId="0" xfId="0" applyFont="1" applyFill="1"/>
    <xf numFmtId="0" fontId="18" fillId="2" borderId="1" xfId="0" applyNumberFormat="1" applyFont="1" applyFill="1" applyBorder="1" applyAlignment="1" applyProtection="1">
      <alignment horizontal="center" vertical="top" wrapText="1"/>
    </xf>
    <xf numFmtId="168" fontId="18" fillId="2" borderId="1" xfId="0" applyNumberFormat="1" applyFont="1" applyFill="1" applyBorder="1" applyAlignment="1" applyProtection="1">
      <alignment horizontal="center" vertical="top" wrapText="1"/>
    </xf>
    <xf numFmtId="169" fontId="18" fillId="2" borderId="1" xfId="0" applyNumberFormat="1" applyFont="1" applyFill="1" applyBorder="1" applyAlignment="1" applyProtection="1">
      <alignment horizontal="center" vertical="top" wrapText="1"/>
    </xf>
    <xf numFmtId="170" fontId="18" fillId="2" borderId="1" xfId="0" applyNumberFormat="1" applyFont="1" applyFill="1" applyBorder="1" applyAlignment="1" applyProtection="1">
      <alignment horizontal="center" vertical="top" wrapText="1"/>
    </xf>
    <xf numFmtId="4" fontId="18" fillId="2" borderId="1" xfId="0" applyNumberFormat="1" applyFont="1" applyFill="1" applyBorder="1" applyAlignment="1" applyProtection="1">
      <alignment horizontal="center" vertical="top" wrapText="1"/>
    </xf>
    <xf numFmtId="165" fontId="6" fillId="2" borderId="0" xfId="0" applyNumberFormat="1" applyFont="1" applyFill="1"/>
    <xf numFmtId="166" fontId="7" fillId="2" borderId="1" xfId="0" applyNumberFormat="1" applyFont="1" applyFill="1" applyBorder="1" applyAlignment="1">
      <alignment horizontal="center" vertical="top"/>
    </xf>
    <xf numFmtId="166" fontId="8" fillId="2" borderId="1" xfId="0" applyNumberFormat="1" applyFont="1" applyFill="1" applyBorder="1" applyAlignment="1">
      <alignment horizontal="center" vertical="top"/>
    </xf>
    <xf numFmtId="0" fontId="18" fillId="2" borderId="12" xfId="0" applyNumberFormat="1" applyFont="1" applyFill="1" applyBorder="1" applyAlignment="1" applyProtection="1">
      <alignment horizontal="center" vertical="top" wrapText="1"/>
    </xf>
    <xf numFmtId="2" fontId="12" fillId="2" borderId="0" xfId="0" applyNumberFormat="1" applyFont="1" applyFill="1"/>
    <xf numFmtId="0" fontId="6" fillId="2" borderId="0" xfId="0" applyFont="1" applyFill="1" applyBorder="1"/>
    <xf numFmtId="1" fontId="8" fillId="2" borderId="0" xfId="0" applyNumberFormat="1" applyFont="1" applyFill="1" applyBorder="1" applyAlignment="1">
      <alignment horizontal="center" vertical="top"/>
    </xf>
    <xf numFmtId="0" fontId="18" fillId="2" borderId="18" xfId="0" applyNumberFormat="1" applyFont="1" applyFill="1" applyBorder="1" applyAlignment="1" applyProtection="1">
      <alignment horizontal="center" vertical="top" wrapText="1"/>
    </xf>
    <xf numFmtId="168" fontId="18" fillId="2" borderId="18" xfId="0" applyNumberFormat="1" applyFont="1" applyFill="1" applyBorder="1" applyAlignment="1" applyProtection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169" fontId="18" fillId="2" borderId="18" xfId="0" applyNumberFormat="1" applyFont="1" applyFill="1" applyBorder="1" applyAlignment="1" applyProtection="1">
      <alignment horizontal="center" vertical="top" wrapText="1"/>
    </xf>
    <xf numFmtId="170" fontId="18" fillId="2" borderId="18" xfId="0" applyNumberFormat="1" applyFont="1" applyFill="1" applyBorder="1" applyAlignment="1" applyProtection="1">
      <alignment horizontal="center" vertical="top" wrapText="1"/>
    </xf>
    <xf numFmtId="170" fontId="18" fillId="2" borderId="19" xfId="0" applyNumberFormat="1" applyFont="1" applyFill="1" applyBorder="1" applyAlignment="1" applyProtection="1">
      <alignment horizontal="center" vertical="top" wrapText="1"/>
    </xf>
    <xf numFmtId="4" fontId="18" fillId="2" borderId="18" xfId="0" applyNumberFormat="1" applyFont="1" applyFill="1" applyBorder="1" applyAlignment="1" applyProtection="1">
      <alignment horizontal="center" vertical="top" wrapText="1"/>
    </xf>
    <xf numFmtId="0" fontId="18" fillId="2" borderId="10" xfId="0" applyNumberFormat="1" applyFont="1" applyFill="1" applyBorder="1" applyAlignment="1" applyProtection="1">
      <alignment horizontal="center" vertical="top" wrapText="1"/>
    </xf>
    <xf numFmtId="168" fontId="18" fillId="2" borderId="10" xfId="0" applyNumberFormat="1" applyFont="1" applyFill="1" applyBorder="1" applyAlignment="1" applyProtection="1">
      <alignment horizontal="center" vertical="top" wrapText="1"/>
    </xf>
    <xf numFmtId="169" fontId="18" fillId="2" borderId="10" xfId="0" applyNumberFormat="1" applyFont="1" applyFill="1" applyBorder="1" applyAlignment="1" applyProtection="1">
      <alignment horizontal="center" vertical="top" wrapText="1"/>
    </xf>
    <xf numFmtId="170" fontId="18" fillId="2" borderId="10" xfId="0" applyNumberFormat="1" applyFont="1" applyFill="1" applyBorder="1" applyAlignment="1" applyProtection="1">
      <alignment horizontal="center" vertical="top" wrapText="1"/>
    </xf>
    <xf numFmtId="4" fontId="18" fillId="2" borderId="10" xfId="0" applyNumberFormat="1" applyFont="1" applyFill="1" applyBorder="1" applyAlignment="1" applyProtection="1">
      <alignment horizontal="center" vertical="top" wrapText="1"/>
    </xf>
    <xf numFmtId="0" fontId="18" fillId="2" borderId="16" xfId="0" applyNumberFormat="1" applyFont="1" applyFill="1" applyBorder="1" applyAlignment="1" applyProtection="1">
      <alignment horizontal="center" vertical="top" wrapText="1"/>
    </xf>
    <xf numFmtId="0" fontId="18" fillId="2" borderId="20" xfId="0" applyNumberFormat="1" applyFont="1" applyFill="1" applyBorder="1" applyAlignment="1" applyProtection="1">
      <alignment horizontal="center" vertical="top" wrapText="1"/>
    </xf>
    <xf numFmtId="168" fontId="18" fillId="2" borderId="20" xfId="0" applyNumberFormat="1" applyFont="1" applyFill="1" applyBorder="1" applyAlignment="1" applyProtection="1">
      <alignment horizontal="center" vertical="top" wrapText="1"/>
    </xf>
    <xf numFmtId="0" fontId="18" fillId="2" borderId="4" xfId="0" applyNumberFormat="1" applyFont="1" applyFill="1" applyBorder="1" applyAlignment="1" applyProtection="1">
      <alignment horizontal="center" vertical="top" wrapText="1"/>
    </xf>
    <xf numFmtId="168" fontId="18" fillId="2" borderId="4" xfId="0" applyNumberFormat="1" applyFont="1" applyFill="1" applyBorder="1" applyAlignment="1" applyProtection="1">
      <alignment horizontal="center" vertical="top" wrapText="1"/>
    </xf>
    <xf numFmtId="169" fontId="18" fillId="2" borderId="4" xfId="0" applyNumberFormat="1" applyFont="1" applyFill="1" applyBorder="1" applyAlignment="1" applyProtection="1">
      <alignment horizontal="center" vertical="top" wrapText="1"/>
    </xf>
    <xf numFmtId="170" fontId="18" fillId="2" borderId="4" xfId="0" applyNumberFormat="1" applyFont="1" applyFill="1" applyBorder="1" applyAlignment="1" applyProtection="1">
      <alignment horizontal="center" vertical="top" wrapText="1"/>
    </xf>
    <xf numFmtId="4" fontId="18" fillId="2" borderId="4" xfId="0" applyNumberFormat="1" applyFont="1" applyFill="1" applyBorder="1" applyAlignment="1" applyProtection="1">
      <alignment horizontal="center" vertical="top" wrapText="1"/>
    </xf>
    <xf numFmtId="0" fontId="18" fillId="2" borderId="15" xfId="0" applyNumberFormat="1" applyFont="1" applyFill="1" applyBorder="1" applyAlignment="1" applyProtection="1">
      <alignment horizontal="center" vertical="top" wrapText="1"/>
    </xf>
    <xf numFmtId="169" fontId="18" fillId="2" borderId="20" xfId="0" applyNumberFormat="1" applyFont="1" applyFill="1" applyBorder="1" applyAlignment="1" applyProtection="1">
      <alignment horizontal="center" vertical="top" wrapText="1"/>
    </xf>
    <xf numFmtId="170" fontId="18" fillId="2" borderId="20" xfId="0" applyNumberFormat="1" applyFont="1" applyFill="1" applyBorder="1" applyAlignment="1" applyProtection="1">
      <alignment horizontal="center" vertical="top" wrapText="1"/>
    </xf>
    <xf numFmtId="170" fontId="18" fillId="2" borderId="21" xfId="0" applyNumberFormat="1" applyFont="1" applyFill="1" applyBorder="1" applyAlignment="1" applyProtection="1">
      <alignment horizontal="center" vertical="top" wrapText="1"/>
    </xf>
    <xf numFmtId="4" fontId="18" fillId="2" borderId="20" xfId="0" applyNumberFormat="1" applyFont="1" applyFill="1" applyBorder="1" applyAlignment="1" applyProtection="1">
      <alignment horizontal="center" vertical="top" wrapText="1"/>
    </xf>
    <xf numFmtId="0" fontId="18" fillId="2" borderId="0" xfId="0" applyNumberFormat="1" applyFont="1" applyFill="1" applyBorder="1" applyAlignment="1" applyProtection="1">
      <alignment horizontal="center" vertical="top" wrapText="1"/>
    </xf>
    <xf numFmtId="168" fontId="18" fillId="2" borderId="13" xfId="0" applyNumberFormat="1" applyFont="1" applyFill="1" applyBorder="1" applyAlignment="1" applyProtection="1">
      <alignment horizontal="center" vertical="top" wrapText="1"/>
    </xf>
    <xf numFmtId="0" fontId="18" fillId="2" borderId="23" xfId="0" applyNumberFormat="1" applyFont="1" applyFill="1" applyBorder="1" applyAlignment="1" applyProtection="1">
      <alignment horizontal="center" vertical="top" wrapText="1"/>
    </xf>
    <xf numFmtId="168" fontId="18" fillId="2" borderId="24" xfId="0" applyNumberFormat="1" applyFont="1" applyFill="1" applyBorder="1" applyAlignment="1" applyProtection="1">
      <alignment horizontal="center" vertical="top" wrapText="1"/>
    </xf>
    <xf numFmtId="0" fontId="18" fillId="2" borderId="22" xfId="0" applyNumberFormat="1" applyFont="1" applyFill="1" applyBorder="1" applyAlignment="1" applyProtection="1">
      <alignment horizontal="center" vertical="top" wrapText="1"/>
    </xf>
    <xf numFmtId="168" fontId="18" fillId="2" borderId="22" xfId="0" applyNumberFormat="1" applyFont="1" applyFill="1" applyBorder="1" applyAlignment="1" applyProtection="1">
      <alignment horizontal="center" vertical="top" wrapText="1"/>
    </xf>
    <xf numFmtId="0" fontId="7" fillId="2" borderId="8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Border="1" applyAlignment="1">
      <alignment horizontal="center" vertical="top" wrapText="1"/>
    </xf>
    <xf numFmtId="1" fontId="7" fillId="2" borderId="0" xfId="0" applyNumberFormat="1" applyFont="1" applyFill="1" applyBorder="1" applyAlignment="1">
      <alignment horizontal="center" vertical="top"/>
    </xf>
    <xf numFmtId="2" fontId="7" fillId="2" borderId="0" xfId="0" applyNumberFormat="1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 applyProtection="1">
      <alignment vertical="top" wrapText="1"/>
    </xf>
    <xf numFmtId="0" fontId="8" fillId="2" borderId="9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18" fillId="2" borderId="15" xfId="0" applyNumberFormat="1" applyFont="1" applyFill="1" applyBorder="1" applyAlignment="1" applyProtection="1">
      <alignment vertical="top" wrapText="1"/>
    </xf>
    <xf numFmtId="0" fontId="18" fillId="2" borderId="10" xfId="0" applyNumberFormat="1" applyFont="1" applyFill="1" applyBorder="1" applyAlignment="1" applyProtection="1">
      <alignment vertical="top" wrapText="1"/>
    </xf>
    <xf numFmtId="0" fontId="18" fillId="2" borderId="14" xfId="0" applyNumberFormat="1" applyFont="1" applyFill="1" applyBorder="1" applyAlignment="1" applyProtection="1">
      <alignment vertical="top" wrapText="1"/>
    </xf>
    <xf numFmtId="0" fontId="7" fillId="2" borderId="9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 applyProtection="1">
      <alignment horizontal="left" vertical="top" wrapText="1"/>
    </xf>
    <xf numFmtId="0" fontId="18" fillId="2" borderId="4" xfId="0" applyNumberFormat="1" applyFont="1" applyFill="1" applyBorder="1" applyAlignment="1" applyProtection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8" xfId="0" quotePrefix="1" applyFont="1" applyFill="1" applyBorder="1" applyAlignment="1">
      <alignment horizontal="center" vertical="top" wrapText="1"/>
    </xf>
    <xf numFmtId="0" fontId="18" fillId="2" borderId="25" xfId="0" applyNumberFormat="1" applyFont="1" applyFill="1" applyBorder="1" applyAlignment="1" applyProtection="1">
      <alignment vertical="top" wrapText="1"/>
    </xf>
    <xf numFmtId="0" fontId="14" fillId="2" borderId="10" xfId="0" applyFont="1" applyFill="1" applyBorder="1" applyAlignment="1">
      <alignment horizontal="center" vertical="top"/>
    </xf>
    <xf numFmtId="0" fontId="18" fillId="2" borderId="26" xfId="0" applyNumberFormat="1" applyFont="1" applyFill="1" applyBorder="1" applyAlignment="1" applyProtection="1">
      <alignment horizontal="center" vertical="top" wrapText="1"/>
    </xf>
    <xf numFmtId="168" fontId="18" fillId="2" borderId="26" xfId="0" applyNumberFormat="1" applyFont="1" applyFill="1" applyBorder="1" applyAlignment="1" applyProtection="1">
      <alignment horizontal="center" vertical="top" wrapText="1"/>
    </xf>
    <xf numFmtId="169" fontId="18" fillId="2" borderId="26" xfId="0" applyNumberFormat="1" applyFont="1" applyFill="1" applyBorder="1" applyAlignment="1" applyProtection="1">
      <alignment horizontal="center" vertical="top" wrapText="1"/>
    </xf>
    <xf numFmtId="170" fontId="18" fillId="2" borderId="26" xfId="0" applyNumberFormat="1" applyFont="1" applyFill="1" applyBorder="1" applyAlignment="1" applyProtection="1">
      <alignment horizontal="center" vertical="top" wrapText="1"/>
    </xf>
    <xf numFmtId="170" fontId="18" fillId="2" borderId="27" xfId="0" applyNumberFormat="1" applyFont="1" applyFill="1" applyBorder="1" applyAlignment="1" applyProtection="1">
      <alignment horizontal="center" vertical="top" wrapText="1"/>
    </xf>
    <xf numFmtId="4" fontId="18" fillId="2" borderId="26" xfId="0" applyNumberFormat="1" applyFont="1" applyFill="1" applyBorder="1" applyAlignment="1" applyProtection="1">
      <alignment horizontal="center" vertical="top" wrapText="1"/>
    </xf>
    <xf numFmtId="0" fontId="18" fillId="2" borderId="8" xfId="0" applyNumberFormat="1" applyFont="1" applyFill="1" applyBorder="1" applyAlignment="1" applyProtection="1">
      <alignment horizontal="left" vertical="top" wrapText="1"/>
    </xf>
    <xf numFmtId="0" fontId="18" fillId="2" borderId="17" xfId="0" applyNumberFormat="1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8" xfId="0" quotePrefix="1" applyFont="1" applyFill="1" applyBorder="1" applyAlignment="1">
      <alignment horizontal="left" vertical="top" wrapText="1"/>
    </xf>
    <xf numFmtId="0" fontId="7" fillId="2" borderId="9" xfId="0" quotePrefix="1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2" fontId="7" fillId="2" borderId="6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20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 applyProtection="1">
      <alignment horizontal="left" vertical="top" wrapText="1"/>
    </xf>
    <xf numFmtId="0" fontId="18" fillId="2" borderId="10" xfId="0" applyNumberFormat="1" applyFont="1" applyFill="1" applyBorder="1" applyAlignment="1" applyProtection="1">
      <alignment horizontal="left" vertical="top" wrapText="1"/>
    </xf>
    <xf numFmtId="0" fontId="18" fillId="2" borderId="9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Alignment="1">
      <alignment horizontal="left" wrapText="1"/>
    </xf>
    <xf numFmtId="0" fontId="18" fillId="2" borderId="4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33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9"/>
  <sheetViews>
    <sheetView tabSelected="1" topLeftCell="A271" zoomScaleNormal="100" zoomScaleSheetLayoutView="85" zoomScalePageLayoutView="84" workbookViewId="0">
      <selection activeCell="B286" sqref="B286"/>
    </sheetView>
  </sheetViews>
  <sheetFormatPr defaultColWidth="9.140625" defaultRowHeight="15" x14ac:dyDescent="0.25"/>
  <cols>
    <col min="1" max="1" width="4.7109375" style="4" customWidth="1"/>
    <col min="2" max="2" width="32.7109375" style="4" customWidth="1"/>
    <col min="3" max="3" width="8.140625" style="4" customWidth="1"/>
    <col min="4" max="4" width="11" style="4" customWidth="1"/>
    <col min="5" max="6" width="7.140625" style="52" customWidth="1"/>
    <col min="7" max="7" width="5.85546875" style="4" customWidth="1"/>
    <col min="8" max="8" width="5" style="4" customWidth="1"/>
    <col min="9" max="9" width="8.85546875" style="4" customWidth="1"/>
    <col min="10" max="10" width="5.140625" style="4" customWidth="1"/>
    <col min="11" max="11" width="5.28515625" style="4" customWidth="1"/>
    <col min="12" max="12" width="4.42578125" style="4" customWidth="1"/>
    <col min="13" max="13" width="8.85546875" style="4" customWidth="1"/>
    <col min="14" max="14" width="8.7109375" style="4" customWidth="1"/>
    <col min="15" max="15" width="9.42578125" style="4" customWidth="1"/>
    <col min="16" max="16" width="16.140625" style="4" customWidth="1"/>
    <col min="17" max="17" width="16" style="4" customWidth="1"/>
    <col min="18" max="18" width="15.28515625" style="4" customWidth="1"/>
    <col min="19" max="19" width="3.7109375" style="4" customWidth="1"/>
    <col min="20" max="20" width="15.140625" style="35" customWidth="1"/>
    <col min="21" max="21" width="19.85546875" style="35" customWidth="1"/>
    <col min="22" max="22" width="15.7109375" style="35" customWidth="1"/>
    <col min="23" max="23" width="9.140625" style="35"/>
    <col min="24" max="16384" width="9.140625" style="4"/>
  </cols>
  <sheetData>
    <row r="1" spans="1:22" ht="27" x14ac:dyDescent="0.4">
      <c r="A1" s="1"/>
      <c r="B1" s="2"/>
      <c r="C1" s="3"/>
      <c r="M1" s="5"/>
      <c r="P1" s="11"/>
      <c r="Q1" s="166" t="s">
        <v>99</v>
      </c>
      <c r="R1" s="166"/>
    </row>
    <row r="2" spans="1:22" ht="22.5" customHeight="1" x14ac:dyDescent="0.45">
      <c r="A2" s="1"/>
      <c r="B2" s="2"/>
      <c r="C2" s="3"/>
      <c r="M2" s="5"/>
      <c r="Q2" s="39"/>
      <c r="R2" s="39"/>
    </row>
    <row r="3" spans="1:22" ht="24.75" x14ac:dyDescent="0.35">
      <c r="A3" s="6"/>
      <c r="B3" s="7"/>
      <c r="C3" s="8"/>
      <c r="D3" s="9"/>
      <c r="E3" s="53"/>
      <c r="F3" s="53"/>
      <c r="G3" s="9"/>
      <c r="H3" s="9"/>
      <c r="I3" s="9"/>
      <c r="J3" s="9"/>
      <c r="K3" s="9"/>
      <c r="L3" s="9"/>
      <c r="M3" s="10"/>
      <c r="N3" s="9"/>
      <c r="O3" s="9"/>
      <c r="Q3" s="166" t="s">
        <v>100</v>
      </c>
      <c r="R3" s="166"/>
    </row>
    <row r="4" spans="1:22" ht="14.1" customHeight="1" x14ac:dyDescent="0.45">
      <c r="A4" s="6"/>
      <c r="B4" s="7"/>
      <c r="C4" s="8"/>
      <c r="D4" s="9"/>
      <c r="E4" s="53"/>
      <c r="F4" s="53"/>
      <c r="G4" s="9"/>
      <c r="H4" s="9"/>
      <c r="I4" s="9"/>
      <c r="J4" s="9"/>
      <c r="K4" s="9"/>
      <c r="L4" s="9"/>
      <c r="M4" s="10"/>
      <c r="N4" s="9"/>
      <c r="O4" s="9"/>
      <c r="P4" s="11"/>
      <c r="Q4" s="31"/>
      <c r="R4" s="31"/>
    </row>
    <row r="5" spans="1:22" ht="8.4499999999999993" customHeight="1" x14ac:dyDescent="0.45">
      <c r="A5" s="6"/>
      <c r="B5" s="7"/>
      <c r="C5" s="8"/>
      <c r="D5" s="9"/>
      <c r="E5" s="53"/>
      <c r="F5" s="53"/>
      <c r="G5" s="9"/>
      <c r="H5" s="9"/>
      <c r="I5" s="9"/>
      <c r="J5" s="9"/>
      <c r="K5" s="9"/>
      <c r="L5" s="9"/>
      <c r="M5" s="10"/>
      <c r="N5" s="9"/>
      <c r="O5" s="9"/>
      <c r="P5" s="11"/>
      <c r="Q5" s="11"/>
      <c r="R5" s="11"/>
    </row>
    <row r="6" spans="1:22" ht="12.6" customHeight="1" x14ac:dyDescent="0.45">
      <c r="A6" s="6"/>
      <c r="B6" s="7"/>
      <c r="C6" s="8"/>
      <c r="D6" s="9"/>
      <c r="E6" s="53"/>
      <c r="F6" s="53"/>
      <c r="G6" s="9"/>
      <c r="H6" s="9"/>
      <c r="I6" s="9"/>
      <c r="J6" s="9"/>
      <c r="K6" s="9"/>
      <c r="L6" s="9"/>
      <c r="M6" s="10"/>
      <c r="N6" s="9"/>
      <c r="O6" s="9"/>
      <c r="P6" s="11"/>
      <c r="Q6" s="11"/>
      <c r="R6" s="11"/>
    </row>
    <row r="7" spans="1:22" ht="111" customHeight="1" x14ac:dyDescent="0.25">
      <c r="A7" s="180" t="s">
        <v>405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7"/>
    </row>
    <row r="8" spans="1:22" ht="55.15" customHeight="1" x14ac:dyDescent="0.25">
      <c r="A8" s="167" t="s">
        <v>0</v>
      </c>
      <c r="B8" s="167" t="s">
        <v>1</v>
      </c>
      <c r="C8" s="173" t="s">
        <v>2</v>
      </c>
      <c r="D8" s="174"/>
      <c r="E8" s="171" t="s">
        <v>3</v>
      </c>
      <c r="F8" s="171" t="s">
        <v>4</v>
      </c>
      <c r="G8" s="171" t="s">
        <v>5</v>
      </c>
      <c r="H8" s="171" t="s">
        <v>6</v>
      </c>
      <c r="I8" s="171" t="s">
        <v>7</v>
      </c>
      <c r="J8" s="167" t="s">
        <v>8</v>
      </c>
      <c r="K8" s="177"/>
      <c r="L8" s="177"/>
      <c r="M8" s="167" t="s">
        <v>105</v>
      </c>
      <c r="N8" s="177"/>
      <c r="O8" s="177"/>
      <c r="P8" s="182" t="s">
        <v>291</v>
      </c>
      <c r="Q8" s="187"/>
      <c r="R8" s="186"/>
      <c r="S8" s="17"/>
    </row>
    <row r="9" spans="1:22" ht="23.45" customHeight="1" x14ac:dyDescent="0.25">
      <c r="A9" s="168"/>
      <c r="B9" s="168"/>
      <c r="C9" s="175"/>
      <c r="D9" s="176"/>
      <c r="E9" s="172"/>
      <c r="F9" s="172"/>
      <c r="G9" s="172"/>
      <c r="H9" s="172"/>
      <c r="I9" s="172"/>
      <c r="J9" s="181" t="s">
        <v>9</v>
      </c>
      <c r="K9" s="182" t="s">
        <v>10</v>
      </c>
      <c r="L9" s="183"/>
      <c r="M9" s="184" t="s">
        <v>9</v>
      </c>
      <c r="N9" s="168" t="s">
        <v>10</v>
      </c>
      <c r="O9" s="177"/>
      <c r="P9" s="178" t="s">
        <v>323</v>
      </c>
      <c r="Q9" s="182" t="s">
        <v>10</v>
      </c>
      <c r="R9" s="186"/>
      <c r="S9" s="17"/>
    </row>
    <row r="10" spans="1:22" ht="104.25" customHeight="1" x14ac:dyDescent="0.25">
      <c r="A10" s="168"/>
      <c r="B10" s="168"/>
      <c r="C10" s="169" t="s">
        <v>11</v>
      </c>
      <c r="D10" s="169" t="s">
        <v>12</v>
      </c>
      <c r="E10" s="172"/>
      <c r="F10" s="172"/>
      <c r="G10" s="172"/>
      <c r="H10" s="172"/>
      <c r="I10" s="172"/>
      <c r="J10" s="177"/>
      <c r="K10" s="13" t="s">
        <v>13</v>
      </c>
      <c r="L10" s="13" t="s">
        <v>14</v>
      </c>
      <c r="M10" s="185"/>
      <c r="N10" s="13" t="s">
        <v>13</v>
      </c>
      <c r="O10" s="13" t="s">
        <v>14</v>
      </c>
      <c r="P10" s="179"/>
      <c r="Q10" s="46" t="s">
        <v>292</v>
      </c>
      <c r="R10" s="46" t="s">
        <v>293</v>
      </c>
      <c r="S10" s="17"/>
    </row>
    <row r="11" spans="1:22" ht="18" customHeight="1" x14ac:dyDescent="0.25">
      <c r="A11" s="168"/>
      <c r="B11" s="168"/>
      <c r="C11" s="170"/>
      <c r="D11" s="170"/>
      <c r="E11" s="170"/>
      <c r="F11" s="170"/>
      <c r="G11" s="45" t="s">
        <v>15</v>
      </c>
      <c r="H11" s="45" t="s">
        <v>15</v>
      </c>
      <c r="I11" s="45" t="s">
        <v>16</v>
      </c>
      <c r="J11" s="45" t="s">
        <v>17</v>
      </c>
      <c r="K11" s="45" t="s">
        <v>17</v>
      </c>
      <c r="L11" s="45" t="s">
        <v>17</v>
      </c>
      <c r="M11" s="14" t="s">
        <v>16</v>
      </c>
      <c r="N11" s="45" t="s">
        <v>16</v>
      </c>
      <c r="O11" s="45" t="s">
        <v>16</v>
      </c>
      <c r="P11" s="15" t="s">
        <v>18</v>
      </c>
      <c r="Q11" s="16" t="s">
        <v>18</v>
      </c>
      <c r="R11" s="45" t="s">
        <v>18</v>
      </c>
      <c r="S11" s="17"/>
    </row>
    <row r="12" spans="1:22" x14ac:dyDescent="0.25">
      <c r="A12" s="142">
        <v>1</v>
      </c>
      <c r="B12" s="142">
        <v>2</v>
      </c>
      <c r="C12" s="142">
        <v>3</v>
      </c>
      <c r="D12" s="142">
        <v>4</v>
      </c>
      <c r="E12" s="18">
        <v>5</v>
      </c>
      <c r="F12" s="1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  <c r="M12" s="14">
        <v>13</v>
      </c>
      <c r="N12" s="58">
        <v>14</v>
      </c>
      <c r="O12" s="58">
        <v>15</v>
      </c>
      <c r="P12" s="58">
        <v>16</v>
      </c>
      <c r="Q12" s="58">
        <v>17</v>
      </c>
      <c r="R12" s="58">
        <v>18</v>
      </c>
      <c r="S12" s="17"/>
    </row>
    <row r="13" spans="1:22" ht="26.1" customHeight="1" x14ac:dyDescent="0.25">
      <c r="A13" s="188" t="s">
        <v>407</v>
      </c>
      <c r="B13" s="188"/>
      <c r="C13" s="18" t="s">
        <v>19</v>
      </c>
      <c r="D13" s="18" t="s">
        <v>19</v>
      </c>
      <c r="E13" s="18" t="s">
        <v>19</v>
      </c>
      <c r="F13" s="18" t="s">
        <v>19</v>
      </c>
      <c r="G13" s="27">
        <f t="shared" ref="G13:P13" si="0">SUM(G16:G21,G24,G26,G27,G29,G31,G33,G34,G35,G38,G40,G41,G42,G44,G45,G48,G50,G52,G53,G55,G57,G59,G60,G61,G64,G65,G67,G69,G72,G73,G74,G75,G77,G78,G79,G81,G82,G84,G85,G87,G88,G89,G92,G93,G95,G96,G97,G98,G99,G101,G102,G104,G105,G106,G107,G108,G109,G110,G111,G112,G114,G115,G116,G117,G120,G121,G122,G123,G124,G125,G127,G129,G130,G131,G133,G135,G137,G138,G139,G140,G142,G143,G144,G145,G147,G148,G150,G151,G154,G155,G156,G157,G158,G159,G161,G163,G164,G166,G168:G177,G179:G186,G265,G189,G190,G191,G193:G198,G200,G202,G204:G208,G210:G218,G221:G231,G233:G236,G238,G240:G259,G262,G263,G264,G267,G268,G269,G271:G275,G277:G279,G281,G283,G285:G299)</f>
        <v>5138</v>
      </c>
      <c r="H13" s="27">
        <f t="shared" si="0"/>
        <v>5085</v>
      </c>
      <c r="I13" s="28">
        <f t="shared" si="0"/>
        <v>84503.93999999993</v>
      </c>
      <c r="J13" s="27">
        <f t="shared" si="0"/>
        <v>2420</v>
      </c>
      <c r="K13" s="27">
        <f t="shared" si="0"/>
        <v>1779</v>
      </c>
      <c r="L13" s="27">
        <f t="shared" si="0"/>
        <v>641</v>
      </c>
      <c r="M13" s="28">
        <f t="shared" si="0"/>
        <v>81551.989999999932</v>
      </c>
      <c r="N13" s="28">
        <f t="shared" si="0"/>
        <v>59921.35</v>
      </c>
      <c r="O13" s="28">
        <f t="shared" si="0"/>
        <v>21630.640000000003</v>
      </c>
      <c r="P13" s="59">
        <f t="shared" si="0"/>
        <v>5481309002.5100012</v>
      </c>
      <c r="Q13" s="59">
        <f t="shared" ref="Q13:R13" si="1">SUM(Q16:Q21,Q24,Q26,Q27,Q29,Q31,Q33,Q34,Q35,Q38,Q40,Q41,Q42,Q44,Q45,Q48,Q50,Q52,Q53,Q55,Q57,Q59,Q60,Q61,Q64,Q65,Q67,Q69,Q72,Q73,Q74,Q75,Q77,Q78,Q79,Q81,Q82,Q84,Q85,Q87,Q88,Q89,Q92,Q93,Q95,Q96,Q97,Q98,Q99,Q101,Q102,Q104,Q105,Q106,Q107,Q108,Q109,Q110,Q111,Q112,Q114,Q115,Q116,Q117,Q120,Q121,Q122,Q123,Q124,Q125,Q127,Q129,Q130,Q131,Q133,Q135,Q137,Q138,Q139,Q140,Q142,Q143,Q144,Q145,Q147,Q148,Q150,Q151,Q154,Q155,Q156,Q157,Q158,Q159,Q161,Q163,Q164,Q166,Q168:Q177,Q179:Q186,Q265,Q189,Q190,Q191,Q193:Q198,Q200,Q202,Q204:Q208,Q210:Q218,Q221:Q231,Q233:Q236,Q238,Q240:Q259,Q262,Q263,Q264,Q267,Q268,Q269,Q271:Q275,Q277:Q279,Q281,Q283,Q285:Q299)</f>
        <v>4024808086.1239986</v>
      </c>
      <c r="R13" s="59">
        <f t="shared" si="1"/>
        <v>1456500916.3860004</v>
      </c>
      <c r="S13" s="17"/>
    </row>
    <row r="14" spans="1:22" ht="20.100000000000001" customHeight="1" x14ac:dyDescent="0.25">
      <c r="A14" s="159" t="s">
        <v>356</v>
      </c>
      <c r="B14" s="160"/>
      <c r="C14" s="18" t="s">
        <v>19</v>
      </c>
      <c r="D14" s="18" t="s">
        <v>19</v>
      </c>
      <c r="E14" s="18" t="s">
        <v>19</v>
      </c>
      <c r="F14" s="18" t="s">
        <v>19</v>
      </c>
      <c r="G14" s="27">
        <f>G15</f>
        <v>291</v>
      </c>
      <c r="H14" s="27">
        <f t="shared" ref="H14:R14" si="2">H15</f>
        <v>291</v>
      </c>
      <c r="I14" s="28">
        <f t="shared" si="2"/>
        <v>3114</v>
      </c>
      <c r="J14" s="27">
        <f t="shared" si="2"/>
        <v>119</v>
      </c>
      <c r="K14" s="27">
        <f t="shared" si="2"/>
        <v>80</v>
      </c>
      <c r="L14" s="27">
        <f t="shared" si="2"/>
        <v>39</v>
      </c>
      <c r="M14" s="28">
        <f t="shared" si="2"/>
        <v>2972.13</v>
      </c>
      <c r="N14" s="28">
        <f t="shared" si="2"/>
        <v>1806.3400000000001</v>
      </c>
      <c r="O14" s="28">
        <f t="shared" si="2"/>
        <v>1165.79</v>
      </c>
      <c r="P14" s="59">
        <f t="shared" si="2"/>
        <v>123296106.61</v>
      </c>
      <c r="Q14" s="59">
        <f t="shared" si="2"/>
        <v>70877632.609999999</v>
      </c>
      <c r="R14" s="59">
        <f t="shared" si="2"/>
        <v>52418474</v>
      </c>
      <c r="S14" s="17"/>
    </row>
    <row r="15" spans="1:22" ht="26.1" customHeight="1" x14ac:dyDescent="0.25">
      <c r="A15" s="159" t="s">
        <v>69</v>
      </c>
      <c r="B15" s="160"/>
      <c r="C15" s="18" t="s">
        <v>19</v>
      </c>
      <c r="D15" s="18" t="s">
        <v>19</v>
      </c>
      <c r="E15" s="18" t="s">
        <v>19</v>
      </c>
      <c r="F15" s="18" t="s">
        <v>19</v>
      </c>
      <c r="G15" s="29">
        <f t="shared" ref="G15:R15" si="3">SUM(G16:G21)</f>
        <v>291</v>
      </c>
      <c r="H15" s="29">
        <f t="shared" si="3"/>
        <v>291</v>
      </c>
      <c r="I15" s="30">
        <f t="shared" si="3"/>
        <v>3114</v>
      </c>
      <c r="J15" s="29">
        <f t="shared" si="3"/>
        <v>119</v>
      </c>
      <c r="K15" s="29">
        <f t="shared" si="3"/>
        <v>80</v>
      </c>
      <c r="L15" s="29">
        <f t="shared" si="3"/>
        <v>39</v>
      </c>
      <c r="M15" s="30">
        <f t="shared" si="3"/>
        <v>2972.13</v>
      </c>
      <c r="N15" s="30">
        <f t="shared" si="3"/>
        <v>1806.3400000000001</v>
      </c>
      <c r="O15" s="30">
        <f t="shared" si="3"/>
        <v>1165.79</v>
      </c>
      <c r="P15" s="19">
        <f t="shared" si="3"/>
        <v>123296106.61</v>
      </c>
      <c r="Q15" s="19">
        <f t="shared" si="3"/>
        <v>70877632.609999999</v>
      </c>
      <c r="R15" s="19">
        <f t="shared" si="3"/>
        <v>52418474</v>
      </c>
      <c r="S15" s="17"/>
      <c r="T15" s="38"/>
      <c r="U15" s="37"/>
    </row>
    <row r="16" spans="1:22" ht="26.1" customHeight="1" x14ac:dyDescent="0.25">
      <c r="A16" s="129" t="s">
        <v>60</v>
      </c>
      <c r="B16" s="144" t="s">
        <v>22</v>
      </c>
      <c r="C16" s="18">
        <v>1967</v>
      </c>
      <c r="D16" s="20">
        <v>42557</v>
      </c>
      <c r="E16" s="21" t="s">
        <v>20</v>
      </c>
      <c r="F16" s="21" t="s">
        <v>21</v>
      </c>
      <c r="G16" s="29">
        <v>69</v>
      </c>
      <c r="H16" s="29">
        <v>69</v>
      </c>
      <c r="I16" s="30">
        <v>806.91</v>
      </c>
      <c r="J16" s="29">
        <v>32</v>
      </c>
      <c r="K16" s="29">
        <v>26</v>
      </c>
      <c r="L16" s="29">
        <v>6</v>
      </c>
      <c r="M16" s="30">
        <v>781.85</v>
      </c>
      <c r="N16" s="30">
        <v>602.19000000000005</v>
      </c>
      <c r="O16" s="30">
        <v>179.66</v>
      </c>
      <c r="P16" s="19">
        <v>33152000</v>
      </c>
      <c r="Q16" s="19">
        <v>19318566.309999999</v>
      </c>
      <c r="R16" s="19">
        <v>13833433.689999999</v>
      </c>
      <c r="S16" s="17"/>
      <c r="T16" s="38"/>
      <c r="U16" s="36"/>
      <c r="V16" s="36"/>
    </row>
    <row r="17" spans="1:23" ht="26.1" customHeight="1" x14ac:dyDescent="0.25">
      <c r="A17" s="129" t="s">
        <v>61</v>
      </c>
      <c r="B17" s="130" t="s">
        <v>23</v>
      </c>
      <c r="C17" s="143">
        <v>1814</v>
      </c>
      <c r="D17" s="22">
        <v>43363</v>
      </c>
      <c r="E17" s="21" t="s">
        <v>20</v>
      </c>
      <c r="F17" s="21" t="s">
        <v>21</v>
      </c>
      <c r="G17" s="34">
        <v>30</v>
      </c>
      <c r="H17" s="34">
        <v>30</v>
      </c>
      <c r="I17" s="33">
        <v>413.89</v>
      </c>
      <c r="J17" s="34">
        <v>11</v>
      </c>
      <c r="K17" s="34">
        <v>3</v>
      </c>
      <c r="L17" s="34">
        <v>8</v>
      </c>
      <c r="M17" s="33">
        <v>379.63</v>
      </c>
      <c r="N17" s="33">
        <v>109.52</v>
      </c>
      <c r="O17" s="33">
        <v>270.11</v>
      </c>
      <c r="P17" s="19">
        <f>Q17+R17</f>
        <v>17423000</v>
      </c>
      <c r="Q17" s="19">
        <v>9965306.0500000007</v>
      </c>
      <c r="R17" s="19">
        <v>7457693.9500000002</v>
      </c>
      <c r="S17" s="17"/>
    </row>
    <row r="18" spans="1:23" ht="26.1" customHeight="1" x14ac:dyDescent="0.25">
      <c r="A18" s="129" t="s">
        <v>62</v>
      </c>
      <c r="B18" s="144" t="s">
        <v>49</v>
      </c>
      <c r="C18" s="23">
        <v>177</v>
      </c>
      <c r="D18" s="20">
        <v>43144</v>
      </c>
      <c r="E18" s="21" t="s">
        <v>20</v>
      </c>
      <c r="F18" s="21" t="s">
        <v>21</v>
      </c>
      <c r="G18" s="29">
        <v>26</v>
      </c>
      <c r="H18" s="29">
        <v>26</v>
      </c>
      <c r="I18" s="30">
        <v>418.68</v>
      </c>
      <c r="J18" s="29">
        <v>7</v>
      </c>
      <c r="K18" s="29">
        <v>1</v>
      </c>
      <c r="L18" s="29">
        <v>6</v>
      </c>
      <c r="M18" s="30">
        <f>N18+O18</f>
        <v>361.59000000000003</v>
      </c>
      <c r="N18" s="30">
        <v>47.8</v>
      </c>
      <c r="O18" s="30">
        <v>313.79000000000002</v>
      </c>
      <c r="P18" s="19">
        <f>Q18+R18</f>
        <v>15235500</v>
      </c>
      <c r="Q18" s="19">
        <v>8714137.6799999997</v>
      </c>
      <c r="R18" s="19">
        <v>6521362.3200000003</v>
      </c>
      <c r="S18" s="17"/>
    </row>
    <row r="19" spans="1:23" ht="26.1" customHeight="1" x14ac:dyDescent="0.25">
      <c r="A19" s="129" t="s">
        <v>63</v>
      </c>
      <c r="B19" s="144" t="s">
        <v>325</v>
      </c>
      <c r="C19" s="47">
        <v>30</v>
      </c>
      <c r="D19" s="48">
        <v>41593</v>
      </c>
      <c r="E19" s="21" t="s">
        <v>20</v>
      </c>
      <c r="F19" s="21" t="s">
        <v>21</v>
      </c>
      <c r="G19" s="27">
        <v>5</v>
      </c>
      <c r="H19" s="27">
        <v>5</v>
      </c>
      <c r="I19" s="28">
        <v>55.83</v>
      </c>
      <c r="J19" s="27">
        <v>1</v>
      </c>
      <c r="K19" s="27">
        <v>0</v>
      </c>
      <c r="L19" s="27">
        <v>1</v>
      </c>
      <c r="M19" s="30">
        <v>55.83</v>
      </c>
      <c r="N19" s="28">
        <v>0</v>
      </c>
      <c r="O19" s="28">
        <v>55.83</v>
      </c>
      <c r="P19" s="19">
        <v>2800000</v>
      </c>
      <c r="Q19" s="19">
        <v>1601495.55</v>
      </c>
      <c r="R19" s="19">
        <v>1198504.45</v>
      </c>
      <c r="S19" s="17"/>
    </row>
    <row r="20" spans="1:23" ht="26.1" customHeight="1" x14ac:dyDescent="0.25">
      <c r="A20" s="129" t="s">
        <v>64</v>
      </c>
      <c r="B20" s="144" t="s">
        <v>28</v>
      </c>
      <c r="C20" s="23">
        <v>3330</v>
      </c>
      <c r="D20" s="20">
        <v>42720</v>
      </c>
      <c r="E20" s="21" t="s">
        <v>20</v>
      </c>
      <c r="F20" s="21" t="s">
        <v>21</v>
      </c>
      <c r="G20" s="27">
        <v>92</v>
      </c>
      <c r="H20" s="27">
        <v>92</v>
      </c>
      <c r="I20" s="28">
        <v>713.6</v>
      </c>
      <c r="J20" s="27">
        <v>36</v>
      </c>
      <c r="K20" s="27">
        <v>23</v>
      </c>
      <c r="L20" s="27">
        <v>13</v>
      </c>
      <c r="M20" s="28">
        <f>N20+O20</f>
        <v>699.5</v>
      </c>
      <c r="N20" s="28">
        <v>457.2</v>
      </c>
      <c r="O20" s="28">
        <v>242.3</v>
      </c>
      <c r="P20" s="19">
        <v>28945863.140000001</v>
      </c>
      <c r="Q20" s="19">
        <v>16555953.939999999</v>
      </c>
      <c r="R20" s="19">
        <v>12389909.199999999</v>
      </c>
      <c r="S20" s="17"/>
    </row>
    <row r="21" spans="1:23" ht="26.1" customHeight="1" x14ac:dyDescent="0.25">
      <c r="A21" s="129" t="s">
        <v>65</v>
      </c>
      <c r="B21" s="144" t="s">
        <v>29</v>
      </c>
      <c r="C21" s="23">
        <v>3330</v>
      </c>
      <c r="D21" s="20">
        <v>42720</v>
      </c>
      <c r="E21" s="21" t="s">
        <v>20</v>
      </c>
      <c r="F21" s="21" t="s">
        <v>21</v>
      </c>
      <c r="G21" s="27">
        <v>69</v>
      </c>
      <c r="H21" s="27">
        <v>69</v>
      </c>
      <c r="I21" s="28">
        <v>705.09</v>
      </c>
      <c r="J21" s="27">
        <v>32</v>
      </c>
      <c r="K21" s="27">
        <v>27</v>
      </c>
      <c r="L21" s="27">
        <v>5</v>
      </c>
      <c r="M21" s="30">
        <f>N21+O21</f>
        <v>693.73</v>
      </c>
      <c r="N21" s="28">
        <v>589.63</v>
      </c>
      <c r="O21" s="28">
        <v>104.1</v>
      </c>
      <c r="P21" s="19">
        <v>25739743.469999999</v>
      </c>
      <c r="Q21" s="19">
        <v>14722173.08</v>
      </c>
      <c r="R21" s="19">
        <v>11017570.390000001</v>
      </c>
      <c r="S21" s="17"/>
    </row>
    <row r="22" spans="1:23" ht="20.100000000000001" customHeight="1" x14ac:dyDescent="0.25">
      <c r="A22" s="159" t="s">
        <v>357</v>
      </c>
      <c r="B22" s="160"/>
      <c r="C22" s="18" t="s">
        <v>19</v>
      </c>
      <c r="D22" s="18" t="s">
        <v>19</v>
      </c>
      <c r="E22" s="18" t="s">
        <v>19</v>
      </c>
      <c r="F22" s="18" t="s">
        <v>19</v>
      </c>
      <c r="G22" s="29">
        <f t="shared" ref="G22:P22" si="4">SUM(G24,G26,G27,G29,G31,G33,G34,G35)</f>
        <v>184</v>
      </c>
      <c r="H22" s="29">
        <f t="shared" si="4"/>
        <v>168</v>
      </c>
      <c r="I22" s="30">
        <f t="shared" si="4"/>
        <v>3101.0099999999993</v>
      </c>
      <c r="J22" s="29">
        <f t="shared" si="4"/>
        <v>76</v>
      </c>
      <c r="K22" s="29">
        <f t="shared" si="4"/>
        <v>51</v>
      </c>
      <c r="L22" s="29">
        <f t="shared" si="4"/>
        <v>25</v>
      </c>
      <c r="M22" s="30">
        <f t="shared" si="4"/>
        <v>2439.5699999999997</v>
      </c>
      <c r="N22" s="30">
        <f t="shared" si="4"/>
        <v>1554.76</v>
      </c>
      <c r="O22" s="30">
        <f t="shared" si="4"/>
        <v>884.81</v>
      </c>
      <c r="P22" s="59">
        <f t="shared" si="4"/>
        <v>106068748.89</v>
      </c>
      <c r="Q22" s="59">
        <f t="shared" ref="Q22" si="5">SUM(Q24,Q26,Q27,Q29,Q31,Q33,Q34,Q35)</f>
        <v>77249670.370000005</v>
      </c>
      <c r="R22" s="59">
        <f t="shared" ref="R22" si="6">SUM(R24,R26,R27,R29,R31,R33,R34,R35)</f>
        <v>28819078.52</v>
      </c>
      <c r="S22" s="24"/>
    </row>
    <row r="23" spans="1:23" ht="26.1" customHeight="1" x14ac:dyDescent="0.25">
      <c r="A23" s="159" t="s">
        <v>70</v>
      </c>
      <c r="B23" s="160"/>
      <c r="C23" s="18" t="s">
        <v>19</v>
      </c>
      <c r="D23" s="18" t="s">
        <v>19</v>
      </c>
      <c r="E23" s="18" t="s">
        <v>19</v>
      </c>
      <c r="F23" s="18" t="s">
        <v>19</v>
      </c>
      <c r="G23" s="29">
        <f t="shared" ref="G23:Q23" si="7">SUM(G24)</f>
        <v>8</v>
      </c>
      <c r="H23" s="29">
        <f t="shared" si="7"/>
        <v>8</v>
      </c>
      <c r="I23" s="30">
        <f t="shared" si="7"/>
        <v>212.6</v>
      </c>
      <c r="J23" s="29">
        <f t="shared" si="7"/>
        <v>5</v>
      </c>
      <c r="K23" s="29">
        <f t="shared" si="7"/>
        <v>4</v>
      </c>
      <c r="L23" s="29">
        <f t="shared" si="7"/>
        <v>1</v>
      </c>
      <c r="M23" s="30">
        <f t="shared" si="7"/>
        <v>137.69999999999999</v>
      </c>
      <c r="N23" s="30">
        <f t="shared" si="7"/>
        <v>112.5</v>
      </c>
      <c r="O23" s="30">
        <f t="shared" si="7"/>
        <v>25.2</v>
      </c>
      <c r="P23" s="19">
        <f t="shared" si="7"/>
        <v>4724861</v>
      </c>
      <c r="Q23" s="19">
        <f t="shared" si="7"/>
        <v>4488617.95</v>
      </c>
      <c r="R23" s="19">
        <f>R24</f>
        <v>236243.05</v>
      </c>
      <c r="S23" s="17"/>
    </row>
    <row r="24" spans="1:23" s="12" customFormat="1" ht="26.1" customHeight="1" x14ac:dyDescent="0.25">
      <c r="A24" s="18" t="s">
        <v>66</v>
      </c>
      <c r="B24" s="144" t="s">
        <v>106</v>
      </c>
      <c r="C24" s="23">
        <v>361</v>
      </c>
      <c r="D24" s="20">
        <v>43264</v>
      </c>
      <c r="E24" s="21" t="s">
        <v>21</v>
      </c>
      <c r="F24" s="21" t="s">
        <v>109</v>
      </c>
      <c r="G24" s="27">
        <v>8</v>
      </c>
      <c r="H24" s="27">
        <v>8</v>
      </c>
      <c r="I24" s="28">
        <v>212.6</v>
      </c>
      <c r="J24" s="27">
        <v>5</v>
      </c>
      <c r="K24" s="27">
        <v>4</v>
      </c>
      <c r="L24" s="27">
        <v>1</v>
      </c>
      <c r="M24" s="28">
        <v>137.69999999999999</v>
      </c>
      <c r="N24" s="28">
        <v>112.5</v>
      </c>
      <c r="O24" s="28">
        <v>25.2</v>
      </c>
      <c r="P24" s="19">
        <v>4724861</v>
      </c>
      <c r="Q24" s="19">
        <v>4488617.95</v>
      </c>
      <c r="R24" s="19">
        <v>236243.05</v>
      </c>
      <c r="S24" s="25"/>
      <c r="T24" s="35"/>
      <c r="U24" s="35"/>
      <c r="V24" s="35"/>
      <c r="W24" s="35"/>
    </row>
    <row r="25" spans="1:23" s="12" customFormat="1" ht="26.1" customHeight="1" x14ac:dyDescent="0.25">
      <c r="A25" s="159" t="s">
        <v>282</v>
      </c>
      <c r="B25" s="160"/>
      <c r="C25" s="18" t="s">
        <v>19</v>
      </c>
      <c r="D25" s="18" t="s">
        <v>19</v>
      </c>
      <c r="E25" s="18" t="s">
        <v>19</v>
      </c>
      <c r="F25" s="18" t="s">
        <v>19</v>
      </c>
      <c r="G25" s="29">
        <f t="shared" ref="G25:P25" si="8">SUM(G26:G27)</f>
        <v>28</v>
      </c>
      <c r="H25" s="29">
        <f t="shared" si="8"/>
        <v>19</v>
      </c>
      <c r="I25" s="30">
        <f t="shared" si="8"/>
        <v>532.15</v>
      </c>
      <c r="J25" s="29">
        <f t="shared" si="8"/>
        <v>10</v>
      </c>
      <c r="K25" s="29">
        <f t="shared" si="8"/>
        <v>5</v>
      </c>
      <c r="L25" s="29">
        <f t="shared" si="8"/>
        <v>5</v>
      </c>
      <c r="M25" s="30">
        <f t="shared" si="8"/>
        <v>340.6</v>
      </c>
      <c r="N25" s="30">
        <f t="shared" si="8"/>
        <v>174.1</v>
      </c>
      <c r="O25" s="30">
        <f t="shared" si="8"/>
        <v>166.5</v>
      </c>
      <c r="P25" s="59">
        <f t="shared" si="8"/>
        <v>12019784.800000001</v>
      </c>
      <c r="Q25" s="59">
        <f t="shared" ref="Q25" si="9">SUM(Q26:Q27)</f>
        <v>11400000</v>
      </c>
      <c r="R25" s="59">
        <f t="shared" ref="R25" si="10">SUM(R26:R27)</f>
        <v>619784.80000000005</v>
      </c>
      <c r="S25" s="25"/>
      <c r="T25" s="35"/>
      <c r="U25" s="35"/>
      <c r="V25" s="35"/>
      <c r="W25" s="35"/>
    </row>
    <row r="26" spans="1:23" s="12" customFormat="1" ht="26.1" customHeight="1" x14ac:dyDescent="0.25">
      <c r="A26" s="18" t="s">
        <v>67</v>
      </c>
      <c r="B26" s="140" t="s">
        <v>283</v>
      </c>
      <c r="C26" s="49" t="s">
        <v>285</v>
      </c>
      <c r="D26" s="48">
        <v>41085</v>
      </c>
      <c r="E26" s="21" t="s">
        <v>21</v>
      </c>
      <c r="F26" s="21" t="s">
        <v>31</v>
      </c>
      <c r="G26" s="50">
        <v>14</v>
      </c>
      <c r="H26" s="27">
        <v>10</v>
      </c>
      <c r="I26" s="51">
        <v>273.95</v>
      </c>
      <c r="J26" s="50">
        <v>5</v>
      </c>
      <c r="K26" s="50">
        <v>3</v>
      </c>
      <c r="L26" s="50">
        <v>2</v>
      </c>
      <c r="M26" s="28">
        <v>182</v>
      </c>
      <c r="N26" s="51">
        <v>116</v>
      </c>
      <c r="O26" s="51">
        <v>66</v>
      </c>
      <c r="P26" s="19">
        <f>Q26+R26</f>
        <v>6409134.9800000004</v>
      </c>
      <c r="Q26" s="19">
        <v>6070000</v>
      </c>
      <c r="R26" s="19">
        <v>339134.98</v>
      </c>
      <c r="S26" s="25"/>
      <c r="T26" s="35"/>
      <c r="U26" s="35"/>
      <c r="V26" s="35"/>
      <c r="W26" s="35"/>
    </row>
    <row r="27" spans="1:23" s="12" customFormat="1" ht="26.1" customHeight="1" x14ac:dyDescent="0.25">
      <c r="A27" s="18" t="s">
        <v>68</v>
      </c>
      <c r="B27" s="140" t="s">
        <v>284</v>
      </c>
      <c r="C27" s="49" t="s">
        <v>286</v>
      </c>
      <c r="D27" s="48">
        <v>41085</v>
      </c>
      <c r="E27" s="21" t="s">
        <v>21</v>
      </c>
      <c r="F27" s="21" t="s">
        <v>31</v>
      </c>
      <c r="G27" s="50">
        <v>14</v>
      </c>
      <c r="H27" s="27">
        <v>9</v>
      </c>
      <c r="I27" s="51">
        <v>258.2</v>
      </c>
      <c r="J27" s="50">
        <v>5</v>
      </c>
      <c r="K27" s="50">
        <v>2</v>
      </c>
      <c r="L27" s="50">
        <v>3</v>
      </c>
      <c r="M27" s="28">
        <v>158.6</v>
      </c>
      <c r="N27" s="51">
        <v>58.1</v>
      </c>
      <c r="O27" s="51">
        <v>100.5</v>
      </c>
      <c r="P27" s="19">
        <f>Q27+R27</f>
        <v>5610649.8200000003</v>
      </c>
      <c r="Q27" s="19">
        <v>5330000</v>
      </c>
      <c r="R27" s="19">
        <v>280649.82</v>
      </c>
      <c r="S27" s="25"/>
      <c r="T27" s="35"/>
      <c r="U27" s="35"/>
      <c r="V27" s="35"/>
      <c r="W27" s="35"/>
    </row>
    <row r="28" spans="1:23" ht="26.1" customHeight="1" x14ac:dyDescent="0.25">
      <c r="A28" s="159" t="s">
        <v>26</v>
      </c>
      <c r="B28" s="160"/>
      <c r="C28" s="18" t="s">
        <v>19</v>
      </c>
      <c r="D28" s="18" t="s">
        <v>19</v>
      </c>
      <c r="E28" s="18" t="s">
        <v>19</v>
      </c>
      <c r="F28" s="18" t="s">
        <v>19</v>
      </c>
      <c r="G28" s="29">
        <f t="shared" ref="G28:R28" si="11">SUM(G29:G29)</f>
        <v>16</v>
      </c>
      <c r="H28" s="29">
        <f t="shared" si="11"/>
        <v>16</v>
      </c>
      <c r="I28" s="30">
        <f t="shared" si="11"/>
        <v>280.8</v>
      </c>
      <c r="J28" s="29">
        <f t="shared" si="11"/>
        <v>9</v>
      </c>
      <c r="K28" s="29">
        <f t="shared" si="11"/>
        <v>7</v>
      </c>
      <c r="L28" s="29">
        <f t="shared" si="11"/>
        <v>2</v>
      </c>
      <c r="M28" s="30">
        <f t="shared" si="11"/>
        <v>280.8</v>
      </c>
      <c r="N28" s="30">
        <f t="shared" si="11"/>
        <v>205.61</v>
      </c>
      <c r="O28" s="30">
        <f t="shared" si="11"/>
        <v>75.19</v>
      </c>
      <c r="P28" s="59">
        <f t="shared" si="11"/>
        <v>11017918.08</v>
      </c>
      <c r="Q28" s="59">
        <f t="shared" si="11"/>
        <v>10467022.18</v>
      </c>
      <c r="R28" s="59">
        <f t="shared" si="11"/>
        <v>550895.9</v>
      </c>
      <c r="S28" s="17"/>
    </row>
    <row r="29" spans="1:23" ht="26.1" customHeight="1" x14ac:dyDescent="0.25">
      <c r="A29" s="18" t="s">
        <v>107</v>
      </c>
      <c r="B29" s="144" t="s">
        <v>38</v>
      </c>
      <c r="C29" s="23" t="s">
        <v>229</v>
      </c>
      <c r="D29" s="20">
        <v>42479</v>
      </c>
      <c r="E29" s="21" t="s">
        <v>21</v>
      </c>
      <c r="F29" s="21" t="s">
        <v>109</v>
      </c>
      <c r="G29" s="27">
        <v>16</v>
      </c>
      <c r="H29" s="27">
        <v>16</v>
      </c>
      <c r="I29" s="28">
        <v>280.8</v>
      </c>
      <c r="J29" s="27">
        <v>9</v>
      </c>
      <c r="K29" s="27">
        <v>7</v>
      </c>
      <c r="L29" s="27">
        <v>2</v>
      </c>
      <c r="M29" s="28">
        <v>280.8</v>
      </c>
      <c r="N29" s="28">
        <v>205.61</v>
      </c>
      <c r="O29" s="28">
        <v>75.19</v>
      </c>
      <c r="P29" s="19">
        <f>Q29+R29</f>
        <v>11017918.08</v>
      </c>
      <c r="Q29" s="19">
        <v>10467022.18</v>
      </c>
      <c r="R29" s="19">
        <v>550895.9</v>
      </c>
      <c r="S29" s="17"/>
    </row>
    <row r="30" spans="1:23" ht="26.45" customHeight="1" x14ac:dyDescent="0.25">
      <c r="A30" s="159" t="s">
        <v>87</v>
      </c>
      <c r="B30" s="160"/>
      <c r="C30" s="18" t="s">
        <v>19</v>
      </c>
      <c r="D30" s="18" t="s">
        <v>19</v>
      </c>
      <c r="E30" s="18" t="s">
        <v>19</v>
      </c>
      <c r="F30" s="18" t="s">
        <v>19</v>
      </c>
      <c r="G30" s="27">
        <f t="shared" ref="G30:R30" si="12">G31</f>
        <v>6</v>
      </c>
      <c r="H30" s="27">
        <f t="shared" si="12"/>
        <v>6</v>
      </c>
      <c r="I30" s="28">
        <f t="shared" si="12"/>
        <v>117.38</v>
      </c>
      <c r="J30" s="27">
        <f t="shared" si="12"/>
        <v>4</v>
      </c>
      <c r="K30" s="27">
        <f t="shared" si="12"/>
        <v>3</v>
      </c>
      <c r="L30" s="27">
        <f t="shared" si="12"/>
        <v>1</v>
      </c>
      <c r="M30" s="28">
        <f t="shared" si="12"/>
        <v>117.38</v>
      </c>
      <c r="N30" s="28">
        <f t="shared" si="12"/>
        <v>78.959999999999994</v>
      </c>
      <c r="O30" s="28">
        <f t="shared" si="12"/>
        <v>38.42</v>
      </c>
      <c r="P30" s="19">
        <f t="shared" si="12"/>
        <v>4878541.5999999996</v>
      </c>
      <c r="Q30" s="19">
        <f t="shared" si="12"/>
        <v>4634614.5199999996</v>
      </c>
      <c r="R30" s="19">
        <f t="shared" si="12"/>
        <v>243927.08</v>
      </c>
      <c r="S30" s="17"/>
    </row>
    <row r="31" spans="1:23" s="41" customFormat="1" ht="26.1" customHeight="1" x14ac:dyDescent="0.25">
      <c r="A31" s="18" t="s">
        <v>108</v>
      </c>
      <c r="B31" s="144" t="s">
        <v>326</v>
      </c>
      <c r="C31" s="23">
        <v>547</v>
      </c>
      <c r="D31" s="20">
        <v>43265</v>
      </c>
      <c r="E31" s="21" t="s">
        <v>21</v>
      </c>
      <c r="F31" s="21" t="s">
        <v>109</v>
      </c>
      <c r="G31" s="27">
        <v>6</v>
      </c>
      <c r="H31" s="27">
        <v>6</v>
      </c>
      <c r="I31" s="28">
        <v>117.38</v>
      </c>
      <c r="J31" s="27">
        <v>4</v>
      </c>
      <c r="K31" s="27">
        <v>3</v>
      </c>
      <c r="L31" s="27">
        <v>1</v>
      </c>
      <c r="M31" s="28">
        <v>117.38</v>
      </c>
      <c r="N31" s="28">
        <v>78.959999999999994</v>
      </c>
      <c r="O31" s="28">
        <v>38.42</v>
      </c>
      <c r="P31" s="19">
        <v>4878541.5999999996</v>
      </c>
      <c r="Q31" s="19">
        <v>4634614.5199999996</v>
      </c>
      <c r="R31" s="19">
        <v>243927.08</v>
      </c>
      <c r="S31" s="17"/>
      <c r="T31" s="40"/>
      <c r="U31" s="40"/>
      <c r="V31" s="40"/>
      <c r="W31" s="40"/>
    </row>
    <row r="32" spans="1:23" s="41" customFormat="1" ht="26.1" customHeight="1" x14ac:dyDescent="0.25">
      <c r="A32" s="159" t="s">
        <v>69</v>
      </c>
      <c r="B32" s="160"/>
      <c r="C32" s="18" t="s">
        <v>19</v>
      </c>
      <c r="D32" s="18" t="s">
        <v>19</v>
      </c>
      <c r="E32" s="18" t="s">
        <v>19</v>
      </c>
      <c r="F32" s="18" t="s">
        <v>19</v>
      </c>
      <c r="G32" s="29"/>
      <c r="H32" s="29">
        <f t="shared" ref="H32:P32" si="13">SUM(H33:H35)</f>
        <v>119</v>
      </c>
      <c r="I32" s="30">
        <f t="shared" si="13"/>
        <v>1958.0800000000002</v>
      </c>
      <c r="J32" s="29">
        <f t="shared" si="13"/>
        <v>48</v>
      </c>
      <c r="K32" s="29">
        <f t="shared" si="13"/>
        <v>32</v>
      </c>
      <c r="L32" s="29">
        <f t="shared" si="13"/>
        <v>16</v>
      </c>
      <c r="M32" s="30">
        <f t="shared" si="13"/>
        <v>1563.0900000000001</v>
      </c>
      <c r="N32" s="30">
        <f t="shared" si="13"/>
        <v>983.59</v>
      </c>
      <c r="O32" s="30">
        <f t="shared" si="13"/>
        <v>579.5</v>
      </c>
      <c r="P32" s="59">
        <f t="shared" si="13"/>
        <v>73427643.409999996</v>
      </c>
      <c r="Q32" s="59">
        <f t="shared" ref="Q32" si="14">SUM(Q33:Q35)</f>
        <v>46259415.719999999</v>
      </c>
      <c r="R32" s="19">
        <f t="shared" ref="R32" si="15">SUM(R33:R35)</f>
        <v>27168227.689999998</v>
      </c>
      <c r="S32" s="24"/>
      <c r="T32" s="40"/>
      <c r="U32" s="40"/>
      <c r="V32" s="40"/>
      <c r="W32" s="40"/>
    </row>
    <row r="33" spans="1:23" s="41" customFormat="1" ht="26.1" customHeight="1" x14ac:dyDescent="0.25">
      <c r="A33" s="18" t="s">
        <v>142</v>
      </c>
      <c r="B33" s="144" t="s">
        <v>71</v>
      </c>
      <c r="C33" s="18">
        <v>1814</v>
      </c>
      <c r="D33" s="20">
        <v>43363</v>
      </c>
      <c r="E33" s="21" t="s">
        <v>21</v>
      </c>
      <c r="F33" s="21" t="s">
        <v>109</v>
      </c>
      <c r="G33" s="27">
        <v>43</v>
      </c>
      <c r="H33" s="27">
        <v>36</v>
      </c>
      <c r="I33" s="28">
        <v>627.87</v>
      </c>
      <c r="J33" s="27">
        <v>15</v>
      </c>
      <c r="K33" s="27">
        <v>13</v>
      </c>
      <c r="L33" s="27">
        <v>2</v>
      </c>
      <c r="M33" s="28">
        <v>534.70000000000005</v>
      </c>
      <c r="N33" s="28">
        <v>466.6</v>
      </c>
      <c r="O33" s="28">
        <v>68.099999999999994</v>
      </c>
      <c r="P33" s="19">
        <v>21301084</v>
      </c>
      <c r="Q33" s="19">
        <v>13419682.92</v>
      </c>
      <c r="R33" s="19">
        <v>7881401.0800000001</v>
      </c>
      <c r="S33" s="24"/>
      <c r="T33" s="42"/>
      <c r="U33" s="40"/>
      <c r="V33" s="40"/>
      <c r="W33" s="40"/>
    </row>
    <row r="34" spans="1:23" s="41" customFormat="1" ht="26.1" customHeight="1" x14ac:dyDescent="0.25">
      <c r="A34" s="18" t="s">
        <v>143</v>
      </c>
      <c r="B34" s="144" t="s">
        <v>327</v>
      </c>
      <c r="C34" s="60" t="s">
        <v>34</v>
      </c>
      <c r="D34" s="61">
        <v>41876</v>
      </c>
      <c r="E34" s="21" t="s">
        <v>21</v>
      </c>
      <c r="F34" s="21" t="s">
        <v>109</v>
      </c>
      <c r="G34" s="62">
        <v>15</v>
      </c>
      <c r="H34" s="62">
        <v>15</v>
      </c>
      <c r="I34" s="63">
        <v>559.51</v>
      </c>
      <c r="J34" s="62">
        <v>5</v>
      </c>
      <c r="K34" s="62">
        <v>0</v>
      </c>
      <c r="L34" s="62">
        <v>5</v>
      </c>
      <c r="M34" s="64">
        <v>257.69</v>
      </c>
      <c r="N34" s="63">
        <v>0</v>
      </c>
      <c r="O34" s="64">
        <v>257.69</v>
      </c>
      <c r="P34" s="19">
        <v>10898880</v>
      </c>
      <c r="Q34" s="19">
        <v>6866294.4000000004</v>
      </c>
      <c r="R34" s="19">
        <v>4032585.6</v>
      </c>
      <c r="S34" s="24"/>
      <c r="T34" s="42"/>
      <c r="U34" s="40"/>
      <c r="V34" s="40"/>
      <c r="W34" s="40"/>
    </row>
    <row r="35" spans="1:23" s="41" customFormat="1" ht="26.1" customHeight="1" x14ac:dyDescent="0.25">
      <c r="A35" s="18" t="s">
        <v>144</v>
      </c>
      <c r="B35" s="144" t="s">
        <v>77</v>
      </c>
      <c r="C35" s="18">
        <v>1814</v>
      </c>
      <c r="D35" s="20">
        <v>43363</v>
      </c>
      <c r="E35" s="21" t="s">
        <v>21</v>
      </c>
      <c r="F35" s="21" t="s">
        <v>109</v>
      </c>
      <c r="G35" s="27">
        <v>68</v>
      </c>
      <c r="H35" s="27">
        <v>68</v>
      </c>
      <c r="I35" s="28">
        <v>770.7</v>
      </c>
      <c r="J35" s="27">
        <v>28</v>
      </c>
      <c r="K35" s="27">
        <v>19</v>
      </c>
      <c r="L35" s="27">
        <v>9</v>
      </c>
      <c r="M35" s="28">
        <v>770.7</v>
      </c>
      <c r="N35" s="28">
        <v>516.99</v>
      </c>
      <c r="O35" s="28">
        <v>253.71</v>
      </c>
      <c r="P35" s="19">
        <v>41227679.409999996</v>
      </c>
      <c r="Q35" s="19">
        <v>25973438.399999999</v>
      </c>
      <c r="R35" s="19">
        <v>15254241.01</v>
      </c>
      <c r="S35" s="24"/>
      <c r="T35" s="42"/>
      <c r="U35" s="40"/>
      <c r="V35" s="40"/>
      <c r="W35" s="40"/>
    </row>
    <row r="36" spans="1:23" s="41" customFormat="1" ht="20.100000000000001" customHeight="1" x14ac:dyDescent="0.25">
      <c r="A36" s="159" t="s">
        <v>358</v>
      </c>
      <c r="B36" s="160"/>
      <c r="C36" s="18" t="s">
        <v>30</v>
      </c>
      <c r="D36" s="18" t="s">
        <v>30</v>
      </c>
      <c r="E36" s="18" t="s">
        <v>30</v>
      </c>
      <c r="F36" s="18" t="s">
        <v>30</v>
      </c>
      <c r="G36" s="27">
        <f>SUM(G37,G39,G43)</f>
        <v>122</v>
      </c>
      <c r="H36" s="27">
        <f t="shared" ref="H36:R36" si="16">SUM(H37,H39,H43)</f>
        <v>122</v>
      </c>
      <c r="I36" s="28">
        <f t="shared" si="16"/>
        <v>1951.66</v>
      </c>
      <c r="J36" s="27">
        <f t="shared" si="16"/>
        <v>44</v>
      </c>
      <c r="K36" s="27">
        <f t="shared" si="16"/>
        <v>30</v>
      </c>
      <c r="L36" s="27">
        <f t="shared" si="16"/>
        <v>14</v>
      </c>
      <c r="M36" s="28">
        <f t="shared" si="16"/>
        <v>1758.28</v>
      </c>
      <c r="N36" s="28">
        <f t="shared" si="16"/>
        <v>1139.6600000000001</v>
      </c>
      <c r="O36" s="28">
        <f t="shared" si="16"/>
        <v>618.62</v>
      </c>
      <c r="P36" s="19">
        <f t="shared" si="16"/>
        <v>74116024.109999999</v>
      </c>
      <c r="Q36" s="19">
        <f t="shared" si="16"/>
        <v>58449941.969999999</v>
      </c>
      <c r="R36" s="19">
        <f t="shared" si="16"/>
        <v>15666082.140000001</v>
      </c>
      <c r="S36" s="17"/>
      <c r="T36" s="40"/>
      <c r="U36" s="40"/>
      <c r="V36" s="40"/>
      <c r="W36" s="40"/>
    </row>
    <row r="37" spans="1:23" s="41" customFormat="1" ht="26.1" customHeight="1" x14ac:dyDescent="0.25">
      <c r="A37" s="159" t="s">
        <v>44</v>
      </c>
      <c r="B37" s="160"/>
      <c r="C37" s="18" t="s">
        <v>19</v>
      </c>
      <c r="D37" s="18" t="s">
        <v>19</v>
      </c>
      <c r="E37" s="18" t="s">
        <v>19</v>
      </c>
      <c r="F37" s="18" t="s">
        <v>19</v>
      </c>
      <c r="G37" s="27">
        <f t="shared" ref="G37:O37" si="17">SUM(G38)</f>
        <v>20</v>
      </c>
      <c r="H37" s="27">
        <f t="shared" si="17"/>
        <v>20</v>
      </c>
      <c r="I37" s="28">
        <f t="shared" si="17"/>
        <v>215.24</v>
      </c>
      <c r="J37" s="27">
        <f t="shared" si="17"/>
        <v>8</v>
      </c>
      <c r="K37" s="27">
        <f t="shared" si="17"/>
        <v>5</v>
      </c>
      <c r="L37" s="27">
        <f t="shared" si="17"/>
        <v>3</v>
      </c>
      <c r="M37" s="28">
        <f t="shared" si="17"/>
        <v>215.24</v>
      </c>
      <c r="N37" s="28">
        <f t="shared" si="17"/>
        <v>144.84</v>
      </c>
      <c r="O37" s="28">
        <f t="shared" si="17"/>
        <v>70.400000000000006</v>
      </c>
      <c r="P37" s="19">
        <f>P38</f>
        <v>9223668</v>
      </c>
      <c r="Q37" s="19">
        <f>Q38</f>
        <v>8762484.5999999996</v>
      </c>
      <c r="R37" s="19">
        <f>R38</f>
        <v>461183.4</v>
      </c>
      <c r="S37" s="17"/>
      <c r="T37" s="40"/>
      <c r="U37" s="40"/>
      <c r="V37" s="40"/>
      <c r="W37" s="40"/>
    </row>
    <row r="38" spans="1:23" s="41" customFormat="1" ht="26.1" customHeight="1" x14ac:dyDescent="0.25">
      <c r="A38" s="18" t="s">
        <v>145</v>
      </c>
      <c r="B38" s="144" t="s">
        <v>47</v>
      </c>
      <c r="C38" s="18" t="s">
        <v>230</v>
      </c>
      <c r="D38" s="20">
        <v>43279</v>
      </c>
      <c r="E38" s="65" t="s">
        <v>109</v>
      </c>
      <c r="F38" s="65" t="s">
        <v>31</v>
      </c>
      <c r="G38" s="29">
        <v>20</v>
      </c>
      <c r="H38" s="29">
        <v>20</v>
      </c>
      <c r="I38" s="30">
        <v>215.24</v>
      </c>
      <c r="J38" s="29">
        <v>8</v>
      </c>
      <c r="K38" s="29">
        <v>5</v>
      </c>
      <c r="L38" s="29">
        <v>3</v>
      </c>
      <c r="M38" s="30">
        <v>215.24</v>
      </c>
      <c r="N38" s="30">
        <v>144.84</v>
      </c>
      <c r="O38" s="30">
        <v>70.400000000000006</v>
      </c>
      <c r="P38" s="19">
        <v>9223668</v>
      </c>
      <c r="Q38" s="19">
        <v>8762484.5999999996</v>
      </c>
      <c r="R38" s="19">
        <v>461183.4</v>
      </c>
      <c r="S38" s="17"/>
      <c r="T38" s="40"/>
      <c r="U38" s="40"/>
      <c r="V38" s="40"/>
      <c r="W38" s="40"/>
    </row>
    <row r="39" spans="1:23" s="41" customFormat="1" ht="26.1" customHeight="1" x14ac:dyDescent="0.25">
      <c r="A39" s="159" t="s">
        <v>70</v>
      </c>
      <c r="B39" s="160"/>
      <c r="C39" s="18" t="s">
        <v>19</v>
      </c>
      <c r="D39" s="18" t="s">
        <v>19</v>
      </c>
      <c r="E39" s="18" t="s">
        <v>19</v>
      </c>
      <c r="F39" s="18" t="s">
        <v>19</v>
      </c>
      <c r="G39" s="29">
        <f t="shared" ref="G39:O39" si="18">SUM(G40:G42)</f>
        <v>18</v>
      </c>
      <c r="H39" s="29">
        <f t="shared" si="18"/>
        <v>18</v>
      </c>
      <c r="I39" s="30">
        <f t="shared" si="18"/>
        <v>419.95</v>
      </c>
      <c r="J39" s="29">
        <f t="shared" si="18"/>
        <v>8</v>
      </c>
      <c r="K39" s="29">
        <f t="shared" si="18"/>
        <v>6</v>
      </c>
      <c r="L39" s="29">
        <f t="shared" si="18"/>
        <v>2</v>
      </c>
      <c r="M39" s="30">
        <f t="shared" si="18"/>
        <v>226.57</v>
      </c>
      <c r="N39" s="30">
        <f t="shared" si="18"/>
        <v>179.47</v>
      </c>
      <c r="O39" s="30">
        <f t="shared" si="18"/>
        <v>47.1</v>
      </c>
      <c r="P39" s="19">
        <f>SUM(P40,P41,P42)</f>
        <v>10629360.199999999</v>
      </c>
      <c r="Q39" s="19">
        <f>SUM(Q40,Q41,Q42)</f>
        <v>9993150.4800000004</v>
      </c>
      <c r="R39" s="19">
        <f>SUM(R40,R41,R42)</f>
        <v>636209.72</v>
      </c>
      <c r="S39" s="17"/>
      <c r="T39" s="40"/>
      <c r="U39" s="40"/>
      <c r="V39" s="40"/>
      <c r="W39" s="40"/>
    </row>
    <row r="40" spans="1:23" s="41" customFormat="1" ht="26.1" customHeight="1" x14ac:dyDescent="0.25">
      <c r="A40" s="18" t="s">
        <v>146</v>
      </c>
      <c r="B40" s="131" t="s">
        <v>85</v>
      </c>
      <c r="C40" s="18">
        <v>354</v>
      </c>
      <c r="D40" s="20">
        <v>43264</v>
      </c>
      <c r="E40" s="65" t="s">
        <v>109</v>
      </c>
      <c r="F40" s="65" t="s">
        <v>31</v>
      </c>
      <c r="G40" s="29">
        <v>1</v>
      </c>
      <c r="H40" s="29">
        <v>1</v>
      </c>
      <c r="I40" s="30">
        <v>229.48</v>
      </c>
      <c r="J40" s="29">
        <v>1</v>
      </c>
      <c r="K40" s="29">
        <v>1</v>
      </c>
      <c r="L40" s="29">
        <v>0</v>
      </c>
      <c r="M40" s="30">
        <v>36.1</v>
      </c>
      <c r="N40" s="30">
        <v>36.1</v>
      </c>
      <c r="O40" s="30">
        <v>0</v>
      </c>
      <c r="P40" s="19">
        <v>1379107.2</v>
      </c>
      <c r="Q40" s="19">
        <v>1310151.8400000001</v>
      </c>
      <c r="R40" s="19">
        <v>68955.360000000001</v>
      </c>
      <c r="S40" s="17"/>
      <c r="T40" s="40"/>
      <c r="U40" s="40"/>
      <c r="V40" s="40"/>
      <c r="W40" s="40"/>
    </row>
    <row r="41" spans="1:23" s="41" customFormat="1" ht="26.1" customHeight="1" x14ac:dyDescent="0.25">
      <c r="A41" s="18" t="s">
        <v>147</v>
      </c>
      <c r="B41" s="131" t="s">
        <v>97</v>
      </c>
      <c r="C41" s="18">
        <v>353</v>
      </c>
      <c r="D41" s="20">
        <v>43264</v>
      </c>
      <c r="E41" s="65" t="s">
        <v>109</v>
      </c>
      <c r="F41" s="65" t="s">
        <v>31</v>
      </c>
      <c r="G41" s="29">
        <v>8</v>
      </c>
      <c r="H41" s="29">
        <v>8</v>
      </c>
      <c r="I41" s="30">
        <v>126.91</v>
      </c>
      <c r="J41" s="29">
        <v>4</v>
      </c>
      <c r="K41" s="29">
        <v>2</v>
      </c>
      <c r="L41" s="29">
        <v>2</v>
      </c>
      <c r="M41" s="30">
        <v>126.91</v>
      </c>
      <c r="N41" s="30">
        <v>79.81</v>
      </c>
      <c r="O41" s="30">
        <v>47.1</v>
      </c>
      <c r="P41" s="19">
        <v>5667417.7999999998</v>
      </c>
      <c r="Q41" s="19">
        <v>5279305.2</v>
      </c>
      <c r="R41" s="19">
        <v>388112.6</v>
      </c>
      <c r="S41" s="17"/>
      <c r="T41" s="40"/>
      <c r="U41" s="40"/>
      <c r="V41" s="40"/>
      <c r="W41" s="40"/>
    </row>
    <row r="42" spans="1:23" s="41" customFormat="1" ht="26.1" customHeight="1" x14ac:dyDescent="0.25">
      <c r="A42" s="18" t="s">
        <v>148</v>
      </c>
      <c r="B42" s="131" t="s">
        <v>86</v>
      </c>
      <c r="C42" s="18">
        <v>356</v>
      </c>
      <c r="D42" s="20">
        <v>43264</v>
      </c>
      <c r="E42" s="65" t="s">
        <v>109</v>
      </c>
      <c r="F42" s="65" t="s">
        <v>31</v>
      </c>
      <c r="G42" s="29">
        <v>9</v>
      </c>
      <c r="H42" s="29">
        <v>9</v>
      </c>
      <c r="I42" s="30">
        <v>63.56</v>
      </c>
      <c r="J42" s="29">
        <v>3</v>
      </c>
      <c r="K42" s="29">
        <v>3</v>
      </c>
      <c r="L42" s="29">
        <v>0</v>
      </c>
      <c r="M42" s="30">
        <v>63.56</v>
      </c>
      <c r="N42" s="30">
        <v>63.56</v>
      </c>
      <c r="O42" s="30">
        <v>0</v>
      </c>
      <c r="P42" s="19">
        <v>3582835.2</v>
      </c>
      <c r="Q42" s="19">
        <v>3403693.44</v>
      </c>
      <c r="R42" s="19">
        <v>179141.76000000001</v>
      </c>
      <c r="S42" s="17"/>
      <c r="T42" s="40"/>
      <c r="U42" s="40"/>
      <c r="V42" s="40"/>
      <c r="W42" s="40"/>
    </row>
    <row r="43" spans="1:23" s="41" customFormat="1" ht="26.1" customHeight="1" x14ac:dyDescent="0.25">
      <c r="A43" s="159" t="s">
        <v>69</v>
      </c>
      <c r="B43" s="160"/>
      <c r="C43" s="18" t="s">
        <v>19</v>
      </c>
      <c r="D43" s="18" t="s">
        <v>19</v>
      </c>
      <c r="E43" s="18" t="s">
        <v>19</v>
      </c>
      <c r="F43" s="18" t="s">
        <v>19</v>
      </c>
      <c r="G43" s="29">
        <f>SUM(G44:G45)</f>
        <v>84</v>
      </c>
      <c r="H43" s="29">
        <f t="shared" ref="H43:R43" si="19">SUM(H44:H45)</f>
        <v>84</v>
      </c>
      <c r="I43" s="30">
        <f t="shared" si="19"/>
        <v>1316.47</v>
      </c>
      <c r="J43" s="29">
        <f t="shared" si="19"/>
        <v>28</v>
      </c>
      <c r="K43" s="29">
        <f t="shared" si="19"/>
        <v>19</v>
      </c>
      <c r="L43" s="29">
        <f t="shared" si="19"/>
        <v>9</v>
      </c>
      <c r="M43" s="30">
        <f t="shared" si="19"/>
        <v>1316.47</v>
      </c>
      <c r="N43" s="30">
        <f t="shared" si="19"/>
        <v>815.35</v>
      </c>
      <c r="O43" s="30">
        <f t="shared" si="19"/>
        <v>501.12</v>
      </c>
      <c r="P43" s="19">
        <f t="shared" si="19"/>
        <v>54262995.909999996</v>
      </c>
      <c r="Q43" s="19">
        <f t="shared" si="19"/>
        <v>39694306.890000001</v>
      </c>
      <c r="R43" s="19">
        <f t="shared" si="19"/>
        <v>14568689.02</v>
      </c>
      <c r="S43" s="17"/>
      <c r="T43" s="40"/>
      <c r="U43" s="40"/>
      <c r="V43" s="40"/>
      <c r="W43" s="40"/>
    </row>
    <row r="44" spans="1:23" s="41" customFormat="1" ht="26.1" customHeight="1" x14ac:dyDescent="0.25">
      <c r="A44" s="18" t="s">
        <v>149</v>
      </c>
      <c r="B44" s="144" t="s">
        <v>135</v>
      </c>
      <c r="C44" s="26" t="s">
        <v>227</v>
      </c>
      <c r="D44" s="20">
        <v>43367</v>
      </c>
      <c r="E44" s="65" t="s">
        <v>109</v>
      </c>
      <c r="F44" s="65" t="s">
        <v>31</v>
      </c>
      <c r="G44" s="27">
        <v>31</v>
      </c>
      <c r="H44" s="27">
        <v>31</v>
      </c>
      <c r="I44" s="28">
        <v>435.17</v>
      </c>
      <c r="J44" s="27">
        <v>11</v>
      </c>
      <c r="K44" s="27">
        <v>9</v>
      </c>
      <c r="L44" s="27">
        <v>2</v>
      </c>
      <c r="M44" s="28">
        <v>435.17</v>
      </c>
      <c r="N44" s="28">
        <v>318.85000000000002</v>
      </c>
      <c r="O44" s="28">
        <v>116.32</v>
      </c>
      <c r="P44" s="19">
        <v>19579846</v>
      </c>
      <c r="Q44" s="19">
        <v>15416101.960000001</v>
      </c>
      <c r="R44" s="19">
        <v>4163744.04</v>
      </c>
      <c r="S44" s="17"/>
      <c r="T44" s="40"/>
      <c r="U44" s="40"/>
      <c r="V44" s="40"/>
      <c r="W44" s="40"/>
    </row>
    <row r="45" spans="1:23" s="41" customFormat="1" ht="26.1" customHeight="1" x14ac:dyDescent="0.25">
      <c r="A45" s="18" t="s">
        <v>150</v>
      </c>
      <c r="B45" s="144" t="s">
        <v>102</v>
      </c>
      <c r="C45" s="26" t="s">
        <v>233</v>
      </c>
      <c r="D45" s="20">
        <v>43363</v>
      </c>
      <c r="E45" s="65" t="s">
        <v>109</v>
      </c>
      <c r="F45" s="65" t="s">
        <v>31</v>
      </c>
      <c r="G45" s="27">
        <v>53</v>
      </c>
      <c r="H45" s="27">
        <v>53</v>
      </c>
      <c r="I45" s="28">
        <v>881.3</v>
      </c>
      <c r="J45" s="27">
        <v>17</v>
      </c>
      <c r="K45" s="27">
        <v>10</v>
      </c>
      <c r="L45" s="27">
        <v>7</v>
      </c>
      <c r="M45" s="28">
        <v>881.3</v>
      </c>
      <c r="N45" s="28">
        <v>496.5</v>
      </c>
      <c r="O45" s="28">
        <v>384.8</v>
      </c>
      <c r="P45" s="19">
        <f>Q45+R45</f>
        <v>34683149.909999996</v>
      </c>
      <c r="Q45" s="19">
        <v>24278204.93</v>
      </c>
      <c r="R45" s="19">
        <v>10404944.98</v>
      </c>
      <c r="S45" s="24"/>
      <c r="T45" s="42"/>
      <c r="U45" s="40"/>
      <c r="V45" s="40"/>
      <c r="W45" s="40"/>
    </row>
    <row r="46" spans="1:23" s="41" customFormat="1" ht="20.100000000000001" customHeight="1" x14ac:dyDescent="0.25">
      <c r="A46" s="161" t="s">
        <v>410</v>
      </c>
      <c r="B46" s="162"/>
      <c r="C46" s="18" t="s">
        <v>30</v>
      </c>
      <c r="D46" s="18" t="s">
        <v>30</v>
      </c>
      <c r="E46" s="18" t="s">
        <v>30</v>
      </c>
      <c r="F46" s="18" t="s">
        <v>30</v>
      </c>
      <c r="G46" s="27">
        <f>SUM(G48,G50,G52,G53,G55,G57,G59:G61)</f>
        <v>143</v>
      </c>
      <c r="H46" s="27">
        <f t="shared" ref="H46:R46" si="20">SUM(H48,H50,H52,H53,H55,H57,H59:H61)</f>
        <v>106</v>
      </c>
      <c r="I46" s="28">
        <f t="shared" si="20"/>
        <v>2559.79</v>
      </c>
      <c r="J46" s="27">
        <f t="shared" si="20"/>
        <v>51</v>
      </c>
      <c r="K46" s="27">
        <f t="shared" si="20"/>
        <v>23</v>
      </c>
      <c r="L46" s="27">
        <f t="shared" si="20"/>
        <v>28</v>
      </c>
      <c r="M46" s="28">
        <f t="shared" si="20"/>
        <v>1664.04</v>
      </c>
      <c r="N46" s="28">
        <f t="shared" si="20"/>
        <v>708.37</v>
      </c>
      <c r="O46" s="28">
        <f t="shared" si="20"/>
        <v>955.67</v>
      </c>
      <c r="P46" s="19">
        <f t="shared" si="20"/>
        <v>83867507.979999989</v>
      </c>
      <c r="Q46" s="19">
        <f t="shared" si="20"/>
        <v>67066313</v>
      </c>
      <c r="R46" s="19">
        <f t="shared" si="20"/>
        <v>16801194.98</v>
      </c>
      <c r="S46" s="17"/>
    </row>
    <row r="47" spans="1:23" s="41" customFormat="1" ht="26.1" customHeight="1" x14ac:dyDescent="0.25">
      <c r="A47" s="159" t="s">
        <v>44</v>
      </c>
      <c r="B47" s="160"/>
      <c r="C47" s="18" t="s">
        <v>19</v>
      </c>
      <c r="D47" s="18" t="s">
        <v>19</v>
      </c>
      <c r="E47" s="18" t="s">
        <v>19</v>
      </c>
      <c r="F47" s="18" t="s">
        <v>19</v>
      </c>
      <c r="G47" s="27">
        <f t="shared" ref="G47:O47" si="21">SUM(G48:G48)</f>
        <v>17</v>
      </c>
      <c r="H47" s="27">
        <f t="shared" si="21"/>
        <v>17</v>
      </c>
      <c r="I47" s="28">
        <f t="shared" si="21"/>
        <v>193.6</v>
      </c>
      <c r="J47" s="27">
        <f t="shared" si="21"/>
        <v>8</v>
      </c>
      <c r="K47" s="27">
        <f t="shared" si="21"/>
        <v>0</v>
      </c>
      <c r="L47" s="27">
        <f t="shared" si="21"/>
        <v>8</v>
      </c>
      <c r="M47" s="28">
        <f t="shared" si="21"/>
        <v>193.6</v>
      </c>
      <c r="N47" s="28">
        <f t="shared" si="21"/>
        <v>0</v>
      </c>
      <c r="O47" s="28">
        <f t="shared" si="21"/>
        <v>193.6</v>
      </c>
      <c r="P47" s="19">
        <f>P48</f>
        <v>10228000</v>
      </c>
      <c r="Q47" s="19">
        <f>Q48</f>
        <v>9021440</v>
      </c>
      <c r="R47" s="19">
        <f>SUM(R48:R48)</f>
        <v>1206560</v>
      </c>
      <c r="S47" s="17"/>
    </row>
    <row r="48" spans="1:23" s="41" customFormat="1" ht="26.1" customHeight="1" x14ac:dyDescent="0.25">
      <c r="A48" s="18" t="s">
        <v>151</v>
      </c>
      <c r="B48" s="144" t="s">
        <v>46</v>
      </c>
      <c r="C48" s="18" t="s">
        <v>231</v>
      </c>
      <c r="D48" s="20">
        <v>43279</v>
      </c>
      <c r="E48" s="65" t="s">
        <v>31</v>
      </c>
      <c r="F48" s="65" t="s">
        <v>36</v>
      </c>
      <c r="G48" s="29">
        <v>17</v>
      </c>
      <c r="H48" s="29">
        <v>17</v>
      </c>
      <c r="I48" s="30">
        <v>193.6</v>
      </c>
      <c r="J48" s="29">
        <v>8</v>
      </c>
      <c r="K48" s="29">
        <v>0</v>
      </c>
      <c r="L48" s="29">
        <v>8</v>
      </c>
      <c r="M48" s="30">
        <v>193.6</v>
      </c>
      <c r="N48" s="30">
        <v>0</v>
      </c>
      <c r="O48" s="30">
        <v>193.6</v>
      </c>
      <c r="P48" s="19">
        <f>SUM(Q48,R48)</f>
        <v>10228000</v>
      </c>
      <c r="Q48" s="19">
        <v>9021440</v>
      </c>
      <c r="R48" s="19">
        <v>1206560</v>
      </c>
      <c r="S48" s="17"/>
    </row>
    <row r="49" spans="1:23" s="41" customFormat="1" ht="26.1" customHeight="1" x14ac:dyDescent="0.25">
      <c r="A49" s="159" t="s">
        <v>301</v>
      </c>
      <c r="B49" s="160"/>
      <c r="C49" s="18" t="s">
        <v>30</v>
      </c>
      <c r="D49" s="18" t="s">
        <v>30</v>
      </c>
      <c r="E49" s="18" t="s">
        <v>30</v>
      </c>
      <c r="F49" s="18" t="s">
        <v>30</v>
      </c>
      <c r="G49" s="29">
        <f>SUM(G50)</f>
        <v>8</v>
      </c>
      <c r="H49" s="29">
        <f t="shared" ref="H49:R49" si="22">SUM(H50)</f>
        <v>8</v>
      </c>
      <c r="I49" s="30">
        <f t="shared" si="22"/>
        <v>338.1</v>
      </c>
      <c r="J49" s="29">
        <f t="shared" si="22"/>
        <v>5</v>
      </c>
      <c r="K49" s="29">
        <f t="shared" si="22"/>
        <v>0</v>
      </c>
      <c r="L49" s="29">
        <f t="shared" si="22"/>
        <v>5</v>
      </c>
      <c r="M49" s="30">
        <f t="shared" si="22"/>
        <v>171.2</v>
      </c>
      <c r="N49" s="30">
        <f t="shared" si="22"/>
        <v>0</v>
      </c>
      <c r="O49" s="30">
        <f t="shared" si="22"/>
        <v>171.2</v>
      </c>
      <c r="P49" s="19">
        <f t="shared" si="22"/>
        <v>8217599.9999999991</v>
      </c>
      <c r="Q49" s="19">
        <f t="shared" si="22"/>
        <v>7806719.9999999991</v>
      </c>
      <c r="R49" s="19">
        <f t="shared" si="22"/>
        <v>410880</v>
      </c>
      <c r="S49" s="17"/>
    </row>
    <row r="50" spans="1:23" s="41" customFormat="1" ht="26.1" customHeight="1" x14ac:dyDescent="0.25">
      <c r="A50" s="18" t="s">
        <v>152</v>
      </c>
      <c r="B50" s="134" t="s">
        <v>302</v>
      </c>
      <c r="C50" s="18">
        <v>492</v>
      </c>
      <c r="D50" s="20">
        <v>43619</v>
      </c>
      <c r="E50" s="65" t="s">
        <v>31</v>
      </c>
      <c r="F50" s="65" t="s">
        <v>36</v>
      </c>
      <c r="G50" s="29">
        <v>8</v>
      </c>
      <c r="H50" s="29">
        <v>8</v>
      </c>
      <c r="I50" s="30">
        <v>338.1</v>
      </c>
      <c r="J50" s="29">
        <v>5</v>
      </c>
      <c r="K50" s="29">
        <v>0</v>
      </c>
      <c r="L50" s="29">
        <v>5</v>
      </c>
      <c r="M50" s="30">
        <v>171.2</v>
      </c>
      <c r="N50" s="30">
        <v>0</v>
      </c>
      <c r="O50" s="30">
        <v>171.2</v>
      </c>
      <c r="P50" s="19">
        <f t="shared" ref="P50" si="23">M50*1.2*40000</f>
        <v>8217599.9999999991</v>
      </c>
      <c r="Q50" s="19">
        <f>P50*0.95</f>
        <v>7806719.9999999991</v>
      </c>
      <c r="R50" s="19">
        <f t="shared" ref="R50" si="24">P50-Q50</f>
        <v>410880</v>
      </c>
      <c r="S50" s="17"/>
    </row>
    <row r="51" spans="1:23" s="41" customFormat="1" ht="26.1" customHeight="1" x14ac:dyDescent="0.25">
      <c r="A51" s="159" t="s">
        <v>70</v>
      </c>
      <c r="B51" s="160"/>
      <c r="C51" s="18" t="s">
        <v>19</v>
      </c>
      <c r="D51" s="18" t="s">
        <v>19</v>
      </c>
      <c r="E51" s="18" t="s">
        <v>19</v>
      </c>
      <c r="F51" s="18" t="s">
        <v>19</v>
      </c>
      <c r="G51" s="29">
        <f>SUM(G52:G53)</f>
        <v>40</v>
      </c>
      <c r="H51" s="29">
        <f>SUM(H52:H53)</f>
        <v>40</v>
      </c>
      <c r="I51" s="30">
        <f>SUM(I52:I53)</f>
        <v>514.63</v>
      </c>
      <c r="J51" s="29">
        <f t="shared" ref="J51:O51" si="25">SUM(J52:J53)</f>
        <v>20</v>
      </c>
      <c r="K51" s="29">
        <f t="shared" si="25"/>
        <v>11</v>
      </c>
      <c r="L51" s="29">
        <f t="shared" si="25"/>
        <v>9</v>
      </c>
      <c r="M51" s="30">
        <f t="shared" si="25"/>
        <v>514.63</v>
      </c>
      <c r="N51" s="30">
        <f t="shared" si="25"/>
        <v>259.82</v>
      </c>
      <c r="O51" s="30">
        <f t="shared" si="25"/>
        <v>254.81</v>
      </c>
      <c r="P51" s="19">
        <f>SUM(P52:P53)</f>
        <v>22971583.800000001</v>
      </c>
      <c r="Q51" s="19">
        <f t="shared" ref="Q51:R51" si="26">SUM(Q52:Q53)</f>
        <v>21823004.609999999</v>
      </c>
      <c r="R51" s="19">
        <f t="shared" si="26"/>
        <v>1148579.19</v>
      </c>
      <c r="S51" s="17"/>
    </row>
    <row r="52" spans="1:23" s="41" customFormat="1" ht="26.1" customHeight="1" x14ac:dyDescent="0.25">
      <c r="A52" s="18" t="s">
        <v>153</v>
      </c>
      <c r="B52" s="131" t="s">
        <v>84</v>
      </c>
      <c r="C52" s="18">
        <v>347</v>
      </c>
      <c r="D52" s="20">
        <v>43264</v>
      </c>
      <c r="E52" s="65" t="s">
        <v>31</v>
      </c>
      <c r="F52" s="65" t="s">
        <v>36</v>
      </c>
      <c r="G52" s="29">
        <v>4</v>
      </c>
      <c r="H52" s="29">
        <v>4</v>
      </c>
      <c r="I52" s="30">
        <v>113.1</v>
      </c>
      <c r="J52" s="29">
        <v>4</v>
      </c>
      <c r="K52" s="29">
        <v>4</v>
      </c>
      <c r="L52" s="29">
        <v>0</v>
      </c>
      <c r="M52" s="30">
        <v>113.1</v>
      </c>
      <c r="N52" s="30">
        <v>113.1</v>
      </c>
      <c r="O52" s="30">
        <v>0</v>
      </c>
      <c r="P52" s="19">
        <v>3698143.8</v>
      </c>
      <c r="Q52" s="19">
        <f>P52*0.95</f>
        <v>3513236.61</v>
      </c>
      <c r="R52" s="19">
        <f>P52-Q52</f>
        <v>184907.18999999994</v>
      </c>
      <c r="S52" s="17"/>
    </row>
    <row r="53" spans="1:23" s="41" customFormat="1" ht="26.1" customHeight="1" x14ac:dyDescent="0.25">
      <c r="A53" s="18" t="s">
        <v>154</v>
      </c>
      <c r="B53" s="145" t="s">
        <v>364</v>
      </c>
      <c r="C53" s="66" t="s">
        <v>365</v>
      </c>
      <c r="D53" s="67">
        <v>43886</v>
      </c>
      <c r="E53" s="65" t="s">
        <v>31</v>
      </c>
      <c r="F53" s="65" t="s">
        <v>36</v>
      </c>
      <c r="G53" s="68">
        <v>36</v>
      </c>
      <c r="H53" s="68">
        <v>36</v>
      </c>
      <c r="I53" s="69">
        <v>401.53</v>
      </c>
      <c r="J53" s="68">
        <v>16</v>
      </c>
      <c r="K53" s="68">
        <v>7</v>
      </c>
      <c r="L53" s="68">
        <v>9</v>
      </c>
      <c r="M53" s="69">
        <v>401.53</v>
      </c>
      <c r="N53" s="69">
        <v>146.72</v>
      </c>
      <c r="O53" s="70">
        <v>254.81</v>
      </c>
      <c r="P53" s="71">
        <f>M53*1.2*40000</f>
        <v>19273440</v>
      </c>
      <c r="Q53" s="71">
        <f>P53*0.95</f>
        <v>18309768</v>
      </c>
      <c r="R53" s="71">
        <f>P53-Q53</f>
        <v>963672</v>
      </c>
      <c r="S53" s="17"/>
    </row>
    <row r="54" spans="1:23" s="41" customFormat="1" ht="26.1" customHeight="1" x14ac:dyDescent="0.25">
      <c r="A54" s="159" t="s">
        <v>26</v>
      </c>
      <c r="B54" s="160"/>
      <c r="C54" s="18" t="s">
        <v>19</v>
      </c>
      <c r="D54" s="18" t="s">
        <v>19</v>
      </c>
      <c r="E54" s="18" t="s">
        <v>19</v>
      </c>
      <c r="F54" s="18" t="s">
        <v>19</v>
      </c>
      <c r="G54" s="29">
        <f t="shared" ref="G54:P54" si="27">SUM(G55:G55)</f>
        <v>9</v>
      </c>
      <c r="H54" s="29">
        <f t="shared" si="27"/>
        <v>9</v>
      </c>
      <c r="I54" s="30">
        <f t="shared" si="27"/>
        <v>303.83</v>
      </c>
      <c r="J54" s="29">
        <f t="shared" si="27"/>
        <v>7</v>
      </c>
      <c r="K54" s="29">
        <f t="shared" si="27"/>
        <v>5</v>
      </c>
      <c r="L54" s="29">
        <f t="shared" si="27"/>
        <v>2</v>
      </c>
      <c r="M54" s="30">
        <f t="shared" si="27"/>
        <v>185.11</v>
      </c>
      <c r="N54" s="30">
        <f t="shared" si="27"/>
        <v>140.41</v>
      </c>
      <c r="O54" s="30">
        <f t="shared" si="27"/>
        <v>44.7</v>
      </c>
      <c r="P54" s="59">
        <f t="shared" si="27"/>
        <v>8277747.4000000004</v>
      </c>
      <c r="Q54" s="59">
        <f>Q55</f>
        <v>7863860</v>
      </c>
      <c r="R54" s="59">
        <f>R55</f>
        <v>413887.4</v>
      </c>
      <c r="S54" s="17"/>
    </row>
    <row r="55" spans="1:23" s="41" customFormat="1" ht="26.1" customHeight="1" x14ac:dyDescent="0.25">
      <c r="A55" s="18" t="s">
        <v>155</v>
      </c>
      <c r="B55" s="144" t="s">
        <v>37</v>
      </c>
      <c r="C55" s="26" t="s">
        <v>229</v>
      </c>
      <c r="D55" s="20">
        <v>42479</v>
      </c>
      <c r="E55" s="65" t="s">
        <v>31</v>
      </c>
      <c r="F55" s="65" t="s">
        <v>36</v>
      </c>
      <c r="G55" s="27">
        <v>9</v>
      </c>
      <c r="H55" s="27">
        <v>9</v>
      </c>
      <c r="I55" s="28">
        <v>303.83</v>
      </c>
      <c r="J55" s="27">
        <v>7</v>
      </c>
      <c r="K55" s="27">
        <v>5</v>
      </c>
      <c r="L55" s="27">
        <v>2</v>
      </c>
      <c r="M55" s="28">
        <v>185.11</v>
      </c>
      <c r="N55" s="28">
        <v>140.41</v>
      </c>
      <c r="O55" s="28">
        <v>44.7</v>
      </c>
      <c r="P55" s="19">
        <f>SUM(Q55,R55)</f>
        <v>8277747.4000000004</v>
      </c>
      <c r="Q55" s="19">
        <v>7863860</v>
      </c>
      <c r="R55" s="19">
        <v>413887.4</v>
      </c>
      <c r="S55" s="17"/>
    </row>
    <row r="56" spans="1:23" s="41" customFormat="1" ht="26.1" customHeight="1" x14ac:dyDescent="0.25">
      <c r="A56" s="159" t="s">
        <v>24</v>
      </c>
      <c r="B56" s="160"/>
      <c r="C56" s="18" t="s">
        <v>19</v>
      </c>
      <c r="D56" s="18" t="s">
        <v>19</v>
      </c>
      <c r="E56" s="18" t="s">
        <v>19</v>
      </c>
      <c r="F56" s="18" t="s">
        <v>19</v>
      </c>
      <c r="G56" s="27">
        <f>SUM(G57)</f>
        <v>9</v>
      </c>
      <c r="H56" s="27">
        <f t="shared" ref="H56:O56" si="28">SUM(H57)</f>
        <v>9</v>
      </c>
      <c r="I56" s="28">
        <f t="shared" si="28"/>
        <v>178.46</v>
      </c>
      <c r="J56" s="27">
        <f t="shared" si="28"/>
        <v>3</v>
      </c>
      <c r="K56" s="27">
        <f t="shared" si="28"/>
        <v>0</v>
      </c>
      <c r="L56" s="27">
        <f t="shared" si="28"/>
        <v>3</v>
      </c>
      <c r="M56" s="28">
        <f t="shared" si="28"/>
        <v>178.46</v>
      </c>
      <c r="N56" s="28">
        <f t="shared" si="28"/>
        <v>0</v>
      </c>
      <c r="O56" s="28">
        <f t="shared" si="28"/>
        <v>178.46</v>
      </c>
      <c r="P56" s="19">
        <v>7700000</v>
      </c>
      <c r="Q56" s="19">
        <v>7315000</v>
      </c>
      <c r="R56" s="19">
        <v>385000</v>
      </c>
      <c r="S56" s="17"/>
    </row>
    <row r="57" spans="1:23" s="41" customFormat="1" ht="25.9" customHeight="1" x14ac:dyDescent="0.25">
      <c r="A57" s="18" t="s">
        <v>156</v>
      </c>
      <c r="B57" s="144" t="s">
        <v>32</v>
      </c>
      <c r="C57" s="23">
        <v>526</v>
      </c>
      <c r="D57" s="20">
        <v>43258</v>
      </c>
      <c r="E57" s="65" t="s">
        <v>31</v>
      </c>
      <c r="F57" s="65" t="s">
        <v>36</v>
      </c>
      <c r="G57" s="27">
        <v>9</v>
      </c>
      <c r="H57" s="27">
        <v>9</v>
      </c>
      <c r="I57" s="28">
        <v>178.46</v>
      </c>
      <c r="J57" s="27">
        <v>3</v>
      </c>
      <c r="K57" s="27">
        <v>0</v>
      </c>
      <c r="L57" s="27">
        <v>3</v>
      </c>
      <c r="M57" s="30">
        <v>178.46</v>
      </c>
      <c r="N57" s="28">
        <v>0</v>
      </c>
      <c r="O57" s="28">
        <v>178.46</v>
      </c>
      <c r="P57" s="19">
        <v>7700000</v>
      </c>
      <c r="Q57" s="19">
        <f>P57*0.95</f>
        <v>7315000</v>
      </c>
      <c r="R57" s="19">
        <f t="shared" ref="R57" si="29">P57-Q57</f>
        <v>385000</v>
      </c>
      <c r="S57" s="17"/>
    </row>
    <row r="58" spans="1:23" s="41" customFormat="1" ht="26.1" customHeight="1" x14ac:dyDescent="0.25">
      <c r="A58" s="159" t="s">
        <v>27</v>
      </c>
      <c r="B58" s="160"/>
      <c r="C58" s="18" t="s">
        <v>19</v>
      </c>
      <c r="D58" s="18" t="s">
        <v>19</v>
      </c>
      <c r="E58" s="18" t="s">
        <v>19</v>
      </c>
      <c r="F58" s="18" t="s">
        <v>19</v>
      </c>
      <c r="G58" s="27">
        <f t="shared" ref="G58:R58" si="30">SUM(G59:G61)</f>
        <v>60</v>
      </c>
      <c r="H58" s="27">
        <f t="shared" si="30"/>
        <v>23</v>
      </c>
      <c r="I58" s="28">
        <f t="shared" si="30"/>
        <v>1031.17</v>
      </c>
      <c r="J58" s="27">
        <f t="shared" si="30"/>
        <v>8</v>
      </c>
      <c r="K58" s="27">
        <f t="shared" si="30"/>
        <v>7</v>
      </c>
      <c r="L58" s="27">
        <f t="shared" si="30"/>
        <v>1</v>
      </c>
      <c r="M58" s="30">
        <f t="shared" si="30"/>
        <v>421.04</v>
      </c>
      <c r="N58" s="28">
        <f t="shared" si="30"/>
        <v>308.14</v>
      </c>
      <c r="O58" s="28">
        <f t="shared" si="30"/>
        <v>112.9</v>
      </c>
      <c r="P58" s="19">
        <f t="shared" si="30"/>
        <v>26472576.780000001</v>
      </c>
      <c r="Q58" s="19">
        <f t="shared" si="30"/>
        <v>13236288.390000001</v>
      </c>
      <c r="R58" s="19">
        <f t="shared" si="30"/>
        <v>13236288.390000001</v>
      </c>
      <c r="S58" s="17"/>
    </row>
    <row r="59" spans="1:23" s="41" customFormat="1" ht="26.1" customHeight="1" x14ac:dyDescent="0.25">
      <c r="A59" s="72" t="s">
        <v>157</v>
      </c>
      <c r="B59" s="144" t="s">
        <v>79</v>
      </c>
      <c r="C59" s="26" t="s">
        <v>235</v>
      </c>
      <c r="D59" s="20">
        <v>43145</v>
      </c>
      <c r="E59" s="65" t="s">
        <v>31</v>
      </c>
      <c r="F59" s="65" t="s">
        <v>36</v>
      </c>
      <c r="G59" s="27">
        <v>12</v>
      </c>
      <c r="H59" s="27">
        <v>12</v>
      </c>
      <c r="I59" s="28">
        <v>177</v>
      </c>
      <c r="J59" s="27">
        <v>3</v>
      </c>
      <c r="K59" s="27">
        <v>2</v>
      </c>
      <c r="L59" s="27">
        <v>1</v>
      </c>
      <c r="M59" s="30">
        <v>177</v>
      </c>
      <c r="N59" s="28">
        <v>64.099999999999994</v>
      </c>
      <c r="O59" s="28">
        <v>112.9</v>
      </c>
      <c r="P59" s="19">
        <f>SUM(Q59,R59)</f>
        <v>11188444.279999999</v>
      </c>
      <c r="Q59" s="19">
        <v>5594222.1399999997</v>
      </c>
      <c r="R59" s="19">
        <v>5594222.1399999997</v>
      </c>
      <c r="S59" s="24"/>
    </row>
    <row r="60" spans="1:23" s="41" customFormat="1" ht="26.1" customHeight="1" x14ac:dyDescent="0.25">
      <c r="A60" s="72" t="s">
        <v>158</v>
      </c>
      <c r="B60" s="132" t="s">
        <v>354</v>
      </c>
      <c r="C60" s="49" t="s">
        <v>233</v>
      </c>
      <c r="D60" s="48">
        <v>43363</v>
      </c>
      <c r="E60" s="65" t="s">
        <v>31</v>
      </c>
      <c r="F60" s="65" t="s">
        <v>36</v>
      </c>
      <c r="G60" s="50">
        <v>5</v>
      </c>
      <c r="H60" s="50">
        <v>5</v>
      </c>
      <c r="I60" s="51">
        <v>226.3</v>
      </c>
      <c r="J60" s="50">
        <v>2</v>
      </c>
      <c r="K60" s="50">
        <v>2</v>
      </c>
      <c r="L60" s="50">
        <v>0</v>
      </c>
      <c r="M60" s="51">
        <v>150.87</v>
      </c>
      <c r="N60" s="51">
        <v>150.87</v>
      </c>
      <c r="O60" s="51">
        <v>0</v>
      </c>
      <c r="P60" s="19">
        <f>SUM(Q60,R60)</f>
        <v>9714712</v>
      </c>
      <c r="Q60" s="19">
        <v>4857356</v>
      </c>
      <c r="R60" s="19">
        <v>4857356</v>
      </c>
      <c r="S60" s="24"/>
    </row>
    <row r="61" spans="1:23" s="41" customFormat="1" ht="26.1" customHeight="1" x14ac:dyDescent="0.25">
      <c r="A61" s="18" t="s">
        <v>159</v>
      </c>
      <c r="B61" s="144" t="s">
        <v>71</v>
      </c>
      <c r="C61" s="18">
        <v>1814</v>
      </c>
      <c r="D61" s="20">
        <v>43363</v>
      </c>
      <c r="E61" s="65" t="s">
        <v>31</v>
      </c>
      <c r="F61" s="65" t="s">
        <v>36</v>
      </c>
      <c r="G61" s="27">
        <v>43</v>
      </c>
      <c r="H61" s="27">
        <v>6</v>
      </c>
      <c r="I61" s="28">
        <v>627.87</v>
      </c>
      <c r="J61" s="27">
        <v>3</v>
      </c>
      <c r="K61" s="27">
        <v>3</v>
      </c>
      <c r="L61" s="27">
        <v>0</v>
      </c>
      <c r="M61" s="28">
        <v>93.17</v>
      </c>
      <c r="N61" s="28">
        <v>93.17</v>
      </c>
      <c r="O61" s="28">
        <v>0</v>
      </c>
      <c r="P61" s="19">
        <f>SUM(Q61,R61)</f>
        <v>5569420.5</v>
      </c>
      <c r="Q61" s="19">
        <v>2784710.25</v>
      </c>
      <c r="R61" s="19">
        <v>2784710.25</v>
      </c>
      <c r="S61" s="24"/>
      <c r="T61" s="42"/>
      <c r="U61" s="40"/>
      <c r="V61" s="40"/>
      <c r="W61" s="40"/>
    </row>
    <row r="62" spans="1:23" s="41" customFormat="1" ht="22.9" customHeight="1" x14ac:dyDescent="0.25">
      <c r="A62" s="161" t="s">
        <v>470</v>
      </c>
      <c r="B62" s="162"/>
      <c r="C62" s="18" t="s">
        <v>30</v>
      </c>
      <c r="D62" s="18" t="s">
        <v>30</v>
      </c>
      <c r="E62" s="18" t="s">
        <v>30</v>
      </c>
      <c r="F62" s="18" t="s">
        <v>30</v>
      </c>
      <c r="G62" s="27">
        <f>SUM(G63,G66,G68)</f>
        <v>120</v>
      </c>
      <c r="H62" s="27">
        <f t="shared" ref="H62:R62" si="31">SUM(H63,H66,H68)</f>
        <v>120</v>
      </c>
      <c r="I62" s="28">
        <f t="shared" si="31"/>
        <v>1859.08</v>
      </c>
      <c r="J62" s="27">
        <f t="shared" si="31"/>
        <v>49</v>
      </c>
      <c r="K62" s="27">
        <f t="shared" si="31"/>
        <v>38</v>
      </c>
      <c r="L62" s="27">
        <f t="shared" si="31"/>
        <v>11</v>
      </c>
      <c r="M62" s="28">
        <f t="shared" si="31"/>
        <v>1859.08</v>
      </c>
      <c r="N62" s="28">
        <f t="shared" si="31"/>
        <v>1445.6000000000001</v>
      </c>
      <c r="O62" s="28">
        <f t="shared" si="31"/>
        <v>413.48</v>
      </c>
      <c r="P62" s="19">
        <f t="shared" si="31"/>
        <v>123970890.72</v>
      </c>
      <c r="Q62" s="19">
        <f t="shared" si="31"/>
        <v>117772346.18399999</v>
      </c>
      <c r="R62" s="19">
        <f t="shared" si="31"/>
        <v>6198544.5360000059</v>
      </c>
      <c r="S62" s="17"/>
    </row>
    <row r="63" spans="1:23" s="41" customFormat="1" ht="26.1" customHeight="1" x14ac:dyDescent="0.25">
      <c r="A63" s="159" t="s">
        <v>24</v>
      </c>
      <c r="B63" s="160"/>
      <c r="C63" s="18" t="s">
        <v>19</v>
      </c>
      <c r="D63" s="18" t="s">
        <v>19</v>
      </c>
      <c r="E63" s="18" t="s">
        <v>19</v>
      </c>
      <c r="F63" s="18" t="s">
        <v>19</v>
      </c>
      <c r="G63" s="27">
        <f>SUM(G64:G65)</f>
        <v>61</v>
      </c>
      <c r="H63" s="27">
        <f t="shared" ref="H63:R63" si="32">SUM(H64:H65)</f>
        <v>61</v>
      </c>
      <c r="I63" s="28">
        <f t="shared" si="32"/>
        <v>785.86</v>
      </c>
      <c r="J63" s="27">
        <f t="shared" si="32"/>
        <v>22</v>
      </c>
      <c r="K63" s="27">
        <f t="shared" si="32"/>
        <v>17</v>
      </c>
      <c r="L63" s="27">
        <f t="shared" si="32"/>
        <v>5</v>
      </c>
      <c r="M63" s="28">
        <f t="shared" si="32"/>
        <v>785.86</v>
      </c>
      <c r="N63" s="28">
        <f t="shared" si="32"/>
        <v>614.46</v>
      </c>
      <c r="O63" s="28">
        <f t="shared" si="32"/>
        <v>171.4</v>
      </c>
      <c r="P63" s="19">
        <f t="shared" si="32"/>
        <v>52404288.239999995</v>
      </c>
      <c r="Q63" s="19">
        <f t="shared" si="32"/>
        <v>49784073.827999994</v>
      </c>
      <c r="R63" s="19">
        <f t="shared" si="32"/>
        <v>2620214.4120000005</v>
      </c>
      <c r="S63" s="17"/>
    </row>
    <row r="64" spans="1:23" s="41" customFormat="1" ht="26.1" customHeight="1" x14ac:dyDescent="0.25">
      <c r="A64" s="18" t="s">
        <v>160</v>
      </c>
      <c r="B64" s="131" t="s">
        <v>317</v>
      </c>
      <c r="C64" s="23">
        <v>526</v>
      </c>
      <c r="D64" s="20">
        <v>43258</v>
      </c>
      <c r="E64" s="65" t="s">
        <v>36</v>
      </c>
      <c r="F64" s="65" t="s">
        <v>40</v>
      </c>
      <c r="G64" s="27">
        <v>37</v>
      </c>
      <c r="H64" s="27">
        <v>37</v>
      </c>
      <c r="I64" s="28">
        <v>385</v>
      </c>
      <c r="J64" s="27">
        <v>11</v>
      </c>
      <c r="K64" s="27">
        <v>6</v>
      </c>
      <c r="L64" s="27">
        <v>5</v>
      </c>
      <c r="M64" s="30">
        <v>385</v>
      </c>
      <c r="N64" s="28">
        <v>213.6</v>
      </c>
      <c r="O64" s="28">
        <v>171.4</v>
      </c>
      <c r="P64" s="19">
        <f>M64*1.2*55570</f>
        <v>25673340</v>
      </c>
      <c r="Q64" s="19">
        <f>P64*0.95</f>
        <v>24389673</v>
      </c>
      <c r="R64" s="19">
        <f>P64-Q64</f>
        <v>1283667</v>
      </c>
      <c r="S64" s="17"/>
    </row>
    <row r="65" spans="1:19" s="41" customFormat="1" ht="26.1" customHeight="1" x14ac:dyDescent="0.25">
      <c r="A65" s="18" t="s">
        <v>471</v>
      </c>
      <c r="B65" s="144" t="s">
        <v>324</v>
      </c>
      <c r="C65" s="73">
        <v>547</v>
      </c>
      <c r="D65" s="74">
        <v>43265</v>
      </c>
      <c r="E65" s="65" t="s">
        <v>36</v>
      </c>
      <c r="F65" s="65" t="s">
        <v>40</v>
      </c>
      <c r="G65" s="27">
        <v>24</v>
      </c>
      <c r="H65" s="27">
        <v>24</v>
      </c>
      <c r="I65" s="28">
        <v>400.86</v>
      </c>
      <c r="J65" s="27">
        <v>11</v>
      </c>
      <c r="K65" s="27">
        <v>11</v>
      </c>
      <c r="L65" s="27">
        <v>0</v>
      </c>
      <c r="M65" s="30">
        <v>400.86</v>
      </c>
      <c r="N65" s="28">
        <v>400.86</v>
      </c>
      <c r="O65" s="28">
        <v>0</v>
      </c>
      <c r="P65" s="19">
        <f>M65*1.2*55570</f>
        <v>26730948.239999998</v>
      </c>
      <c r="Q65" s="19">
        <f>P65*0.95</f>
        <v>25394400.827999998</v>
      </c>
      <c r="R65" s="19">
        <f>P65-Q65</f>
        <v>1336547.4120000005</v>
      </c>
      <c r="S65" s="17"/>
    </row>
    <row r="66" spans="1:19" s="41" customFormat="1" ht="26.1" customHeight="1" x14ac:dyDescent="0.25">
      <c r="A66" s="159" t="s">
        <v>555</v>
      </c>
      <c r="B66" s="160"/>
      <c r="C66" s="18" t="s">
        <v>19</v>
      </c>
      <c r="D66" s="18" t="s">
        <v>19</v>
      </c>
      <c r="E66" s="18" t="s">
        <v>19</v>
      </c>
      <c r="F66" s="18" t="s">
        <v>19</v>
      </c>
      <c r="G66" s="27">
        <f t="shared" ref="G66:O66" si="33">SUM(G67:G67)</f>
        <v>5</v>
      </c>
      <c r="H66" s="27">
        <f t="shared" si="33"/>
        <v>5</v>
      </c>
      <c r="I66" s="28">
        <f t="shared" si="33"/>
        <v>139.22</v>
      </c>
      <c r="J66" s="27">
        <f t="shared" si="33"/>
        <v>3</v>
      </c>
      <c r="K66" s="27">
        <f t="shared" si="33"/>
        <v>1</v>
      </c>
      <c r="L66" s="27">
        <f t="shared" si="33"/>
        <v>2</v>
      </c>
      <c r="M66" s="28">
        <f t="shared" si="33"/>
        <v>139.22</v>
      </c>
      <c r="N66" s="28">
        <f t="shared" si="33"/>
        <v>53.94</v>
      </c>
      <c r="O66" s="28">
        <f t="shared" si="33"/>
        <v>85.28</v>
      </c>
      <c r="P66" s="19">
        <f>P67</f>
        <v>9283746.4800000004</v>
      </c>
      <c r="Q66" s="19">
        <f>Q67</f>
        <v>8819559.1559999995</v>
      </c>
      <c r="R66" s="19">
        <f>R67</f>
        <v>464187.32400000095</v>
      </c>
      <c r="S66" s="17"/>
    </row>
    <row r="67" spans="1:19" s="41" customFormat="1" ht="26.1" customHeight="1" x14ac:dyDescent="0.25">
      <c r="A67" s="18" t="s">
        <v>161</v>
      </c>
      <c r="B67" s="144" t="s">
        <v>557</v>
      </c>
      <c r="C67" s="23">
        <v>655</v>
      </c>
      <c r="D67" s="20">
        <v>43098</v>
      </c>
      <c r="E67" s="65" t="s">
        <v>36</v>
      </c>
      <c r="F67" s="65" t="s">
        <v>40</v>
      </c>
      <c r="G67" s="27">
        <v>5</v>
      </c>
      <c r="H67" s="27">
        <v>5</v>
      </c>
      <c r="I67" s="28">
        <v>139.22</v>
      </c>
      <c r="J67" s="27">
        <f>K67+L67</f>
        <v>3</v>
      </c>
      <c r="K67" s="27">
        <v>1</v>
      </c>
      <c r="L67" s="27">
        <v>2</v>
      </c>
      <c r="M67" s="28">
        <f>N67+O67</f>
        <v>139.22</v>
      </c>
      <c r="N67" s="28">
        <v>53.94</v>
      </c>
      <c r="O67" s="28">
        <v>85.28</v>
      </c>
      <c r="P67" s="19">
        <f>M67*1.2*55570</f>
        <v>9283746.4800000004</v>
      </c>
      <c r="Q67" s="19">
        <f>P67*0.95</f>
        <v>8819559.1559999995</v>
      </c>
      <c r="R67" s="19">
        <f>P67-Q67</f>
        <v>464187.32400000095</v>
      </c>
      <c r="S67" s="17"/>
    </row>
    <row r="68" spans="1:19" s="41" customFormat="1" ht="26.1" customHeight="1" x14ac:dyDescent="0.25">
      <c r="A68" s="159" t="s">
        <v>33</v>
      </c>
      <c r="B68" s="160"/>
      <c r="C68" s="18" t="s">
        <v>19</v>
      </c>
      <c r="D68" s="18" t="s">
        <v>19</v>
      </c>
      <c r="E68" s="18" t="s">
        <v>19</v>
      </c>
      <c r="F68" s="18" t="s">
        <v>19</v>
      </c>
      <c r="G68" s="27">
        <v>54</v>
      </c>
      <c r="H68" s="27">
        <v>54</v>
      </c>
      <c r="I68" s="28">
        <v>934</v>
      </c>
      <c r="J68" s="27">
        <v>24</v>
      </c>
      <c r="K68" s="27">
        <v>20</v>
      </c>
      <c r="L68" s="27">
        <v>4</v>
      </c>
      <c r="M68" s="28">
        <v>934</v>
      </c>
      <c r="N68" s="28">
        <v>777.2</v>
      </c>
      <c r="O68" s="28">
        <v>156.80000000000001</v>
      </c>
      <c r="P68" s="19">
        <f>P69</f>
        <v>62282856</v>
      </c>
      <c r="Q68" s="19">
        <f>Q69</f>
        <v>59168713.199999996</v>
      </c>
      <c r="R68" s="19">
        <f>R69</f>
        <v>3114142.8000000045</v>
      </c>
      <c r="S68" s="17"/>
    </row>
    <row r="69" spans="1:19" s="41" customFormat="1" ht="26.1" customHeight="1" x14ac:dyDescent="0.25">
      <c r="A69" s="18" t="s">
        <v>162</v>
      </c>
      <c r="B69" s="140" t="s">
        <v>39</v>
      </c>
      <c r="C69" s="26" t="s">
        <v>234</v>
      </c>
      <c r="D69" s="20">
        <v>43175</v>
      </c>
      <c r="E69" s="65" t="s">
        <v>36</v>
      </c>
      <c r="F69" s="65" t="s">
        <v>40</v>
      </c>
      <c r="G69" s="27">
        <v>54</v>
      </c>
      <c r="H69" s="27">
        <v>54</v>
      </c>
      <c r="I69" s="28">
        <v>934</v>
      </c>
      <c r="J69" s="27">
        <v>24</v>
      </c>
      <c r="K69" s="27">
        <v>20</v>
      </c>
      <c r="L69" s="27">
        <v>4</v>
      </c>
      <c r="M69" s="28">
        <v>934</v>
      </c>
      <c r="N69" s="28">
        <v>777.2</v>
      </c>
      <c r="O69" s="28">
        <v>156.80000000000001</v>
      </c>
      <c r="P69" s="19">
        <f>M69*1.2*55570</f>
        <v>62282856</v>
      </c>
      <c r="Q69" s="19">
        <f>P69*0.95</f>
        <v>59168713.199999996</v>
      </c>
      <c r="R69" s="19">
        <f>P69-Q69</f>
        <v>3114142.8000000045</v>
      </c>
      <c r="S69" s="17"/>
    </row>
    <row r="70" spans="1:19" s="41" customFormat="1" ht="20.100000000000001" customHeight="1" x14ac:dyDescent="0.25">
      <c r="A70" s="161" t="s">
        <v>411</v>
      </c>
      <c r="B70" s="162"/>
      <c r="C70" s="18" t="s">
        <v>30</v>
      </c>
      <c r="D70" s="18" t="s">
        <v>30</v>
      </c>
      <c r="E70" s="18" t="s">
        <v>30</v>
      </c>
      <c r="F70" s="18" t="s">
        <v>30</v>
      </c>
      <c r="G70" s="29">
        <f>SUM(G72,G73,G74,G75,G77,G78,G79,G81,G82,G84,G85,G87,G88,G89)</f>
        <v>319</v>
      </c>
      <c r="H70" s="29">
        <f>SUM(H72,H73,H74,H75,H77,H78,H79,H81,H82,H84,H85,H87,H88,H89)</f>
        <v>319</v>
      </c>
      <c r="I70" s="30">
        <f>SUM(I72,I73,I74,I75,I77,I78,I79,I81,I82,I84,I85,I87,I88,I89)</f>
        <v>4742.33</v>
      </c>
      <c r="J70" s="29">
        <f>SUM(J72,J73,J74,J75,J77,J78,J79,J81,J82,J84,J85,J87,J88,J89)</f>
        <v>151</v>
      </c>
      <c r="K70" s="29">
        <f t="shared" ref="K70:O70" si="34">SUM(K72,K73,K74,K75,K77,K78,K79,K81,K82,K84,K85,K87,K88,K89)</f>
        <v>104</v>
      </c>
      <c r="L70" s="29">
        <f t="shared" si="34"/>
        <v>47</v>
      </c>
      <c r="M70" s="30">
        <f t="shared" si="34"/>
        <v>4677.49</v>
      </c>
      <c r="N70" s="30">
        <f t="shared" si="34"/>
        <v>3205.0800000000004</v>
      </c>
      <c r="O70" s="30">
        <f t="shared" si="34"/>
        <v>1472.4099999999999</v>
      </c>
      <c r="P70" s="19">
        <f>SUM(P72,P73,P74,P75,P77,P78,P79,P81,P82,P84,P85,P87,P88,P89)</f>
        <v>323295458.63999993</v>
      </c>
      <c r="Q70" s="19">
        <f t="shared" ref="Q70:R70" si="35">SUM(Q72,Q73,Q74,Q75,Q77,Q78,Q79,Q81,Q82,Q84,Q85,Q87,Q88,Q89)</f>
        <v>255031809.70799997</v>
      </c>
      <c r="R70" s="19">
        <f t="shared" si="35"/>
        <v>68263648.932000011</v>
      </c>
      <c r="S70" s="17"/>
    </row>
    <row r="71" spans="1:19" s="41" customFormat="1" ht="26.1" customHeight="1" x14ac:dyDescent="0.25">
      <c r="A71" s="159" t="s">
        <v>44</v>
      </c>
      <c r="B71" s="160"/>
      <c r="C71" s="18" t="s">
        <v>19</v>
      </c>
      <c r="D71" s="18" t="s">
        <v>19</v>
      </c>
      <c r="E71" s="18" t="s">
        <v>19</v>
      </c>
      <c r="F71" s="18" t="s">
        <v>19</v>
      </c>
      <c r="G71" s="29">
        <f>SUM(G72:G75)</f>
        <v>69</v>
      </c>
      <c r="H71" s="29">
        <f t="shared" ref="H71:R71" si="36">SUM(H72:H75)</f>
        <v>69</v>
      </c>
      <c r="I71" s="30">
        <f t="shared" si="36"/>
        <v>1021.24</v>
      </c>
      <c r="J71" s="29">
        <f t="shared" si="36"/>
        <v>40</v>
      </c>
      <c r="K71" s="29">
        <f t="shared" si="36"/>
        <v>27</v>
      </c>
      <c r="L71" s="29">
        <f t="shared" si="36"/>
        <v>13</v>
      </c>
      <c r="M71" s="30">
        <f t="shared" si="36"/>
        <v>1021.24</v>
      </c>
      <c r="N71" s="30">
        <f t="shared" si="36"/>
        <v>697.37</v>
      </c>
      <c r="O71" s="30">
        <f t="shared" si="36"/>
        <v>323.86999999999995</v>
      </c>
      <c r="P71" s="19">
        <f t="shared" si="36"/>
        <v>68100368.159999996</v>
      </c>
      <c r="Q71" s="19">
        <f t="shared" si="36"/>
        <v>64695349.751999989</v>
      </c>
      <c r="R71" s="19">
        <f t="shared" si="36"/>
        <v>3405018.4080000026</v>
      </c>
      <c r="S71" s="17"/>
    </row>
    <row r="72" spans="1:19" s="41" customFormat="1" ht="26.1" customHeight="1" x14ac:dyDescent="0.25">
      <c r="A72" s="18" t="s">
        <v>163</v>
      </c>
      <c r="B72" s="131" t="s">
        <v>110</v>
      </c>
      <c r="C72" s="18" t="s">
        <v>238</v>
      </c>
      <c r="D72" s="20">
        <v>43280</v>
      </c>
      <c r="E72" s="65" t="s">
        <v>40</v>
      </c>
      <c r="F72" s="65" t="s">
        <v>128</v>
      </c>
      <c r="G72" s="29">
        <v>5</v>
      </c>
      <c r="H72" s="29">
        <v>5</v>
      </c>
      <c r="I72" s="30">
        <v>128.5</v>
      </c>
      <c r="J72" s="29">
        <v>5</v>
      </c>
      <c r="K72" s="29">
        <v>5</v>
      </c>
      <c r="L72" s="29">
        <v>0</v>
      </c>
      <c r="M72" s="30">
        <v>128.5</v>
      </c>
      <c r="N72" s="30">
        <v>128.5</v>
      </c>
      <c r="O72" s="30">
        <v>0</v>
      </c>
      <c r="P72" s="19">
        <f t="shared" ref="P72:P75" si="37">M72*1.2*55570</f>
        <v>8568894</v>
      </c>
      <c r="Q72" s="19">
        <f>P72*0.95</f>
        <v>8140449.2999999998</v>
      </c>
      <c r="R72" s="19">
        <f>P72-Q72</f>
        <v>428444.70000000019</v>
      </c>
      <c r="S72" s="17"/>
    </row>
    <row r="73" spans="1:19" s="41" customFormat="1" ht="26.1" customHeight="1" x14ac:dyDescent="0.25">
      <c r="A73" s="18" t="s">
        <v>472</v>
      </c>
      <c r="B73" s="131" t="s">
        <v>111</v>
      </c>
      <c r="C73" s="18" t="s">
        <v>239</v>
      </c>
      <c r="D73" s="20">
        <v>43279</v>
      </c>
      <c r="E73" s="65" t="s">
        <v>40</v>
      </c>
      <c r="F73" s="65" t="s">
        <v>128</v>
      </c>
      <c r="G73" s="29">
        <v>14</v>
      </c>
      <c r="H73" s="29">
        <v>14</v>
      </c>
      <c r="I73" s="30">
        <v>216.45</v>
      </c>
      <c r="J73" s="29">
        <v>9</v>
      </c>
      <c r="K73" s="29">
        <v>8</v>
      </c>
      <c r="L73" s="29">
        <v>1</v>
      </c>
      <c r="M73" s="30">
        <v>216.45</v>
      </c>
      <c r="N73" s="30">
        <v>193.05</v>
      </c>
      <c r="O73" s="30">
        <v>23.4</v>
      </c>
      <c r="P73" s="19">
        <f t="shared" si="37"/>
        <v>14433751.799999997</v>
      </c>
      <c r="Q73" s="19">
        <f t="shared" ref="Q73:Q79" si="38">P73*0.95</f>
        <v>13712064.209999997</v>
      </c>
      <c r="R73" s="19">
        <f t="shared" ref="R73:R75" si="39">P73-Q73</f>
        <v>721687.58999999985</v>
      </c>
      <c r="S73" s="17"/>
    </row>
    <row r="74" spans="1:19" s="41" customFormat="1" ht="26.1" customHeight="1" x14ac:dyDescent="0.25">
      <c r="A74" s="18" t="s">
        <v>473</v>
      </c>
      <c r="B74" s="131" t="s">
        <v>112</v>
      </c>
      <c r="C74" s="18" t="s">
        <v>240</v>
      </c>
      <c r="D74" s="20">
        <v>43279</v>
      </c>
      <c r="E74" s="65" t="s">
        <v>40</v>
      </c>
      <c r="F74" s="65" t="s">
        <v>128</v>
      </c>
      <c r="G74" s="29">
        <v>13</v>
      </c>
      <c r="H74" s="29">
        <v>13</v>
      </c>
      <c r="I74" s="30">
        <v>156.38</v>
      </c>
      <c r="J74" s="29">
        <v>6</v>
      </c>
      <c r="K74" s="29">
        <v>4</v>
      </c>
      <c r="L74" s="29">
        <v>2</v>
      </c>
      <c r="M74" s="30">
        <v>156.38</v>
      </c>
      <c r="N74" s="30">
        <v>104.85</v>
      </c>
      <c r="O74" s="30">
        <v>51.53</v>
      </c>
      <c r="P74" s="19">
        <f t="shared" si="37"/>
        <v>10428043.919999998</v>
      </c>
      <c r="Q74" s="19">
        <f t="shared" si="38"/>
        <v>9906641.7239999976</v>
      </c>
      <c r="R74" s="19">
        <f t="shared" si="39"/>
        <v>521402.19600000046</v>
      </c>
      <c r="S74" s="17"/>
    </row>
    <row r="75" spans="1:19" s="41" customFormat="1" ht="26.1" customHeight="1" x14ac:dyDescent="0.25">
      <c r="A75" s="18" t="s">
        <v>474</v>
      </c>
      <c r="B75" s="131" t="s">
        <v>45</v>
      </c>
      <c r="C75" s="18" t="s">
        <v>232</v>
      </c>
      <c r="D75" s="20">
        <v>43279</v>
      </c>
      <c r="E75" s="65" t="s">
        <v>40</v>
      </c>
      <c r="F75" s="65" t="s">
        <v>128</v>
      </c>
      <c r="G75" s="34">
        <v>37</v>
      </c>
      <c r="H75" s="34">
        <v>37</v>
      </c>
      <c r="I75" s="33">
        <v>519.91</v>
      </c>
      <c r="J75" s="34">
        <v>20</v>
      </c>
      <c r="K75" s="34">
        <v>10</v>
      </c>
      <c r="L75" s="34">
        <v>10</v>
      </c>
      <c r="M75" s="33">
        <v>519.91</v>
      </c>
      <c r="N75" s="33">
        <v>270.97000000000003</v>
      </c>
      <c r="O75" s="33">
        <f>M75-N75</f>
        <v>248.93999999999994</v>
      </c>
      <c r="P75" s="19">
        <f t="shared" si="37"/>
        <v>34669678.439999998</v>
      </c>
      <c r="Q75" s="19">
        <f t="shared" si="38"/>
        <v>32936194.517999995</v>
      </c>
      <c r="R75" s="19">
        <f t="shared" si="39"/>
        <v>1733483.9220000021</v>
      </c>
      <c r="S75" s="17"/>
    </row>
    <row r="76" spans="1:19" s="41" customFormat="1" ht="26.1" customHeight="1" x14ac:dyDescent="0.25">
      <c r="A76" s="159" t="s">
        <v>70</v>
      </c>
      <c r="B76" s="160"/>
      <c r="C76" s="18" t="s">
        <v>19</v>
      </c>
      <c r="D76" s="18" t="s">
        <v>19</v>
      </c>
      <c r="E76" s="18" t="s">
        <v>19</v>
      </c>
      <c r="F76" s="18" t="s">
        <v>19</v>
      </c>
      <c r="G76" s="29">
        <f t="shared" ref="G76:R76" si="40">SUM(G77:G79)</f>
        <v>43</v>
      </c>
      <c r="H76" s="29">
        <f t="shared" si="40"/>
        <v>43</v>
      </c>
      <c r="I76" s="30">
        <f t="shared" si="40"/>
        <v>593.89</v>
      </c>
      <c r="J76" s="29">
        <f t="shared" si="40"/>
        <v>21</v>
      </c>
      <c r="K76" s="29">
        <f t="shared" si="40"/>
        <v>19</v>
      </c>
      <c r="L76" s="29">
        <f t="shared" si="40"/>
        <v>2</v>
      </c>
      <c r="M76" s="30">
        <f t="shared" si="40"/>
        <v>564.09</v>
      </c>
      <c r="N76" s="30">
        <f t="shared" si="40"/>
        <v>512.49</v>
      </c>
      <c r="O76" s="30">
        <f t="shared" si="40"/>
        <v>51.6</v>
      </c>
      <c r="P76" s="19">
        <f t="shared" si="40"/>
        <v>37615777.560000002</v>
      </c>
      <c r="Q76" s="19">
        <f t="shared" si="40"/>
        <v>35734988.681999996</v>
      </c>
      <c r="R76" s="19">
        <f t="shared" si="40"/>
        <v>1880788.8780000038</v>
      </c>
      <c r="S76" s="17"/>
    </row>
    <row r="77" spans="1:19" s="41" customFormat="1" ht="26.1" customHeight="1" x14ac:dyDescent="0.25">
      <c r="A77" s="18" t="s">
        <v>164</v>
      </c>
      <c r="B77" s="144" t="s">
        <v>113</v>
      </c>
      <c r="C77" s="18">
        <v>633</v>
      </c>
      <c r="D77" s="20">
        <v>43378</v>
      </c>
      <c r="E77" s="65" t="s">
        <v>40</v>
      </c>
      <c r="F77" s="65" t="s">
        <v>128</v>
      </c>
      <c r="G77" s="29">
        <v>5</v>
      </c>
      <c r="H77" s="29">
        <v>5</v>
      </c>
      <c r="I77" s="30">
        <v>65.98</v>
      </c>
      <c r="J77" s="29">
        <v>3</v>
      </c>
      <c r="K77" s="29">
        <v>3</v>
      </c>
      <c r="L77" s="29">
        <v>0</v>
      </c>
      <c r="M77" s="30">
        <v>65.98</v>
      </c>
      <c r="N77" s="30">
        <v>65.98</v>
      </c>
      <c r="O77" s="30">
        <v>0</v>
      </c>
      <c r="P77" s="19">
        <f t="shared" ref="P77:P79" si="41">M77*1.2*55570</f>
        <v>4399810.32</v>
      </c>
      <c r="Q77" s="19">
        <f t="shared" si="38"/>
        <v>4179819.804</v>
      </c>
      <c r="R77" s="19">
        <f t="shared" ref="R77:R79" si="42">P77-Q77</f>
        <v>219990.51600000029</v>
      </c>
      <c r="S77" s="17"/>
    </row>
    <row r="78" spans="1:19" s="41" customFormat="1" ht="26.1" customHeight="1" x14ac:dyDescent="0.25">
      <c r="A78" s="18" t="s">
        <v>165</v>
      </c>
      <c r="B78" s="144" t="s">
        <v>96</v>
      </c>
      <c r="C78" s="18">
        <v>351</v>
      </c>
      <c r="D78" s="20">
        <v>43264</v>
      </c>
      <c r="E78" s="65" t="s">
        <v>40</v>
      </c>
      <c r="F78" s="65" t="s">
        <v>128</v>
      </c>
      <c r="G78" s="29">
        <v>25</v>
      </c>
      <c r="H78" s="29">
        <v>25</v>
      </c>
      <c r="I78" s="30">
        <v>330.74</v>
      </c>
      <c r="J78" s="29">
        <v>13</v>
      </c>
      <c r="K78" s="29">
        <v>11</v>
      </c>
      <c r="L78" s="29">
        <v>2</v>
      </c>
      <c r="M78" s="30">
        <v>330.74</v>
      </c>
      <c r="N78" s="30">
        <v>279.14</v>
      </c>
      <c r="O78" s="30">
        <v>51.6</v>
      </c>
      <c r="P78" s="19">
        <f t="shared" si="41"/>
        <v>22055066.16</v>
      </c>
      <c r="Q78" s="19">
        <f t="shared" si="38"/>
        <v>20952312.851999998</v>
      </c>
      <c r="R78" s="19">
        <f t="shared" si="42"/>
        <v>1102753.3080000021</v>
      </c>
      <c r="S78" s="17"/>
    </row>
    <row r="79" spans="1:19" s="41" customFormat="1" ht="26.1" customHeight="1" x14ac:dyDescent="0.25">
      <c r="A79" s="18" t="s">
        <v>166</v>
      </c>
      <c r="B79" s="144" t="s">
        <v>88</v>
      </c>
      <c r="C79" s="18">
        <v>352</v>
      </c>
      <c r="D79" s="20">
        <v>43264</v>
      </c>
      <c r="E79" s="65" t="s">
        <v>40</v>
      </c>
      <c r="F79" s="65" t="s">
        <v>128</v>
      </c>
      <c r="G79" s="29">
        <v>13</v>
      </c>
      <c r="H79" s="29">
        <v>13</v>
      </c>
      <c r="I79" s="30">
        <v>197.17</v>
      </c>
      <c r="J79" s="29">
        <v>5</v>
      </c>
      <c r="K79" s="29">
        <v>5</v>
      </c>
      <c r="L79" s="29">
        <v>0</v>
      </c>
      <c r="M79" s="30">
        <v>167.37</v>
      </c>
      <c r="N79" s="30">
        <v>167.37</v>
      </c>
      <c r="O79" s="30">
        <v>0</v>
      </c>
      <c r="P79" s="19">
        <f t="shared" si="41"/>
        <v>11160901.08</v>
      </c>
      <c r="Q79" s="19">
        <f t="shared" si="38"/>
        <v>10602856.025999999</v>
      </c>
      <c r="R79" s="19">
        <f t="shared" si="42"/>
        <v>558045.0540000014</v>
      </c>
      <c r="S79" s="17"/>
    </row>
    <row r="80" spans="1:19" s="41" customFormat="1" ht="26.1" customHeight="1" x14ac:dyDescent="0.25">
      <c r="A80" s="159" t="s">
        <v>42</v>
      </c>
      <c r="B80" s="160"/>
      <c r="C80" s="18" t="s">
        <v>19</v>
      </c>
      <c r="D80" s="18" t="s">
        <v>19</v>
      </c>
      <c r="E80" s="18" t="s">
        <v>19</v>
      </c>
      <c r="F80" s="18" t="s">
        <v>19</v>
      </c>
      <c r="G80" s="27">
        <f>SUM(G81:G82)</f>
        <v>77</v>
      </c>
      <c r="H80" s="27">
        <f t="shared" ref="H80:R80" si="43">SUM(H81:H82)</f>
        <v>77</v>
      </c>
      <c r="I80" s="28">
        <f t="shared" si="43"/>
        <v>951.12999999999988</v>
      </c>
      <c r="J80" s="27">
        <f t="shared" si="43"/>
        <v>29</v>
      </c>
      <c r="K80" s="27">
        <f t="shared" si="43"/>
        <v>14</v>
      </c>
      <c r="L80" s="27">
        <f t="shared" si="43"/>
        <v>15</v>
      </c>
      <c r="M80" s="28">
        <f t="shared" si="43"/>
        <v>951.12999999999988</v>
      </c>
      <c r="N80" s="28">
        <f t="shared" si="43"/>
        <v>545.74</v>
      </c>
      <c r="O80" s="28">
        <f t="shared" si="43"/>
        <v>405.39</v>
      </c>
      <c r="P80" s="19">
        <f t="shared" si="43"/>
        <v>63425152.919999987</v>
      </c>
      <c r="Q80" s="19">
        <f t="shared" si="43"/>
        <v>60253895.273999989</v>
      </c>
      <c r="R80" s="19">
        <f t="shared" si="43"/>
        <v>3171257.6460000016</v>
      </c>
      <c r="S80" s="17"/>
    </row>
    <row r="81" spans="1:20" s="41" customFormat="1" ht="26.1" customHeight="1" x14ac:dyDescent="0.25">
      <c r="A81" s="18" t="s">
        <v>167</v>
      </c>
      <c r="B81" s="144" t="s">
        <v>43</v>
      </c>
      <c r="C81" s="73">
        <v>526</v>
      </c>
      <c r="D81" s="74">
        <v>43258</v>
      </c>
      <c r="E81" s="65" t="s">
        <v>40</v>
      </c>
      <c r="F81" s="65" t="s">
        <v>128</v>
      </c>
      <c r="G81" s="27">
        <v>52</v>
      </c>
      <c r="H81" s="27">
        <v>52</v>
      </c>
      <c r="I81" s="28">
        <v>363.59</v>
      </c>
      <c r="J81" s="27">
        <v>14</v>
      </c>
      <c r="K81" s="27">
        <v>0</v>
      </c>
      <c r="L81" s="27">
        <v>14</v>
      </c>
      <c r="M81" s="28">
        <v>363.59</v>
      </c>
      <c r="N81" s="28">
        <v>0</v>
      </c>
      <c r="O81" s="28">
        <v>363.59</v>
      </c>
      <c r="P81" s="19">
        <f t="shared" ref="P81:P82" si="44">M81*1.2*55570</f>
        <v>24245635.559999995</v>
      </c>
      <c r="Q81" s="19">
        <f>P81*0.95</f>
        <v>23033353.781999994</v>
      </c>
      <c r="R81" s="19">
        <f t="shared" ref="R81" si="45">P81-Q81</f>
        <v>1212281.7780000009</v>
      </c>
      <c r="S81" s="17"/>
    </row>
    <row r="82" spans="1:20" s="41" customFormat="1" ht="26.1" customHeight="1" x14ac:dyDescent="0.25">
      <c r="A82" s="18" t="s">
        <v>168</v>
      </c>
      <c r="B82" s="144" t="s">
        <v>455</v>
      </c>
      <c r="C82" s="73">
        <v>488</v>
      </c>
      <c r="D82" s="74">
        <v>43930</v>
      </c>
      <c r="E82" s="65" t="s">
        <v>40</v>
      </c>
      <c r="F82" s="65" t="s">
        <v>128</v>
      </c>
      <c r="G82" s="27">
        <v>25</v>
      </c>
      <c r="H82" s="27">
        <v>25</v>
      </c>
      <c r="I82" s="28">
        <v>587.54</v>
      </c>
      <c r="J82" s="27">
        <v>15</v>
      </c>
      <c r="K82" s="27">
        <v>14</v>
      </c>
      <c r="L82" s="27">
        <v>1</v>
      </c>
      <c r="M82" s="28">
        <v>587.54</v>
      </c>
      <c r="N82" s="28">
        <v>545.74</v>
      </c>
      <c r="O82" s="28">
        <v>41.8</v>
      </c>
      <c r="P82" s="19">
        <f t="shared" si="44"/>
        <v>39179517.359999992</v>
      </c>
      <c r="Q82" s="19">
        <f>P82*0.95</f>
        <v>37220541.491999991</v>
      </c>
      <c r="R82" s="19">
        <f t="shared" ref="R82" si="46">P82-Q82</f>
        <v>1958975.8680000007</v>
      </c>
      <c r="S82" s="17"/>
    </row>
    <row r="83" spans="1:20" s="41" customFormat="1" ht="26.1" customHeight="1" x14ac:dyDescent="0.25">
      <c r="A83" s="159" t="s">
        <v>50</v>
      </c>
      <c r="B83" s="160"/>
      <c r="C83" s="18" t="s">
        <v>19</v>
      </c>
      <c r="D83" s="18" t="s">
        <v>19</v>
      </c>
      <c r="E83" s="18" t="s">
        <v>19</v>
      </c>
      <c r="F83" s="18" t="s">
        <v>19</v>
      </c>
      <c r="G83" s="27">
        <f>SUM(G84:G85)</f>
        <v>44</v>
      </c>
      <c r="H83" s="27">
        <f t="shared" ref="H83:R83" si="47">SUM(H84:H85)</f>
        <v>44</v>
      </c>
      <c r="I83" s="28">
        <f t="shared" si="47"/>
        <v>834.59999999999991</v>
      </c>
      <c r="J83" s="27">
        <f t="shared" si="47"/>
        <v>24</v>
      </c>
      <c r="K83" s="27">
        <f t="shared" si="47"/>
        <v>19</v>
      </c>
      <c r="L83" s="27">
        <f t="shared" si="47"/>
        <v>5</v>
      </c>
      <c r="M83" s="28">
        <f t="shared" si="47"/>
        <v>799.56</v>
      </c>
      <c r="N83" s="28">
        <f t="shared" si="47"/>
        <v>635.15</v>
      </c>
      <c r="O83" s="28">
        <f t="shared" si="47"/>
        <v>164.41</v>
      </c>
      <c r="P83" s="19">
        <f t="shared" si="47"/>
        <v>57568320</v>
      </c>
      <c r="Q83" s="19">
        <f t="shared" si="47"/>
        <v>46054656</v>
      </c>
      <c r="R83" s="19">
        <f t="shared" si="47"/>
        <v>11513663.999999996</v>
      </c>
      <c r="S83" s="17"/>
    </row>
    <row r="84" spans="1:20" s="41" customFormat="1" ht="26.1" customHeight="1" x14ac:dyDescent="0.25">
      <c r="A84" s="18" t="s">
        <v>169</v>
      </c>
      <c r="B84" s="144" t="s">
        <v>481</v>
      </c>
      <c r="C84" s="75" t="s">
        <v>250</v>
      </c>
      <c r="D84" s="20">
        <v>43062</v>
      </c>
      <c r="E84" s="65" t="s">
        <v>40</v>
      </c>
      <c r="F84" s="65" t="s">
        <v>128</v>
      </c>
      <c r="G84" s="27">
        <v>19</v>
      </c>
      <c r="H84" s="27">
        <v>19</v>
      </c>
      <c r="I84" s="28">
        <v>388.9</v>
      </c>
      <c r="J84" s="27">
        <v>12</v>
      </c>
      <c r="K84" s="27">
        <v>10</v>
      </c>
      <c r="L84" s="27">
        <v>2</v>
      </c>
      <c r="M84" s="28">
        <v>388.9</v>
      </c>
      <c r="N84" s="28">
        <v>329.9</v>
      </c>
      <c r="O84" s="28">
        <v>59</v>
      </c>
      <c r="P84" s="19">
        <f>M84*1.2*60000</f>
        <v>28000799.999999996</v>
      </c>
      <c r="Q84" s="19">
        <f>P84*0.8</f>
        <v>22400640</v>
      </c>
      <c r="R84" s="19">
        <f t="shared" ref="R84:R85" si="48">P84-Q84</f>
        <v>5600159.9999999963</v>
      </c>
      <c r="S84" s="17"/>
    </row>
    <row r="85" spans="1:20" s="41" customFormat="1" ht="26.1" customHeight="1" x14ac:dyDescent="0.25">
      <c r="A85" s="18" t="s">
        <v>314</v>
      </c>
      <c r="B85" s="144" t="s">
        <v>482</v>
      </c>
      <c r="C85" s="75" t="s">
        <v>251</v>
      </c>
      <c r="D85" s="20">
        <v>43212</v>
      </c>
      <c r="E85" s="65" t="s">
        <v>40</v>
      </c>
      <c r="F85" s="65" t="s">
        <v>128</v>
      </c>
      <c r="G85" s="27">
        <v>25</v>
      </c>
      <c r="H85" s="27">
        <v>25</v>
      </c>
      <c r="I85" s="28">
        <v>445.7</v>
      </c>
      <c r="J85" s="27">
        <v>12</v>
      </c>
      <c r="K85" s="27">
        <v>9</v>
      </c>
      <c r="L85" s="27">
        <v>3</v>
      </c>
      <c r="M85" s="28">
        <v>410.66</v>
      </c>
      <c r="N85" s="28">
        <v>305.25</v>
      </c>
      <c r="O85" s="28">
        <v>105.41</v>
      </c>
      <c r="P85" s="19">
        <f>M85*1.2*60000</f>
        <v>29567520</v>
      </c>
      <c r="Q85" s="19">
        <f>P85*0.8</f>
        <v>23654016</v>
      </c>
      <c r="R85" s="19">
        <f t="shared" si="48"/>
        <v>5913504</v>
      </c>
      <c r="S85" s="17"/>
    </row>
    <row r="86" spans="1:20" s="41" customFormat="1" ht="26.1" customHeight="1" x14ac:dyDescent="0.25">
      <c r="A86" s="159" t="s">
        <v>568</v>
      </c>
      <c r="B86" s="160"/>
      <c r="C86" s="18" t="s">
        <v>19</v>
      </c>
      <c r="D86" s="18" t="s">
        <v>19</v>
      </c>
      <c r="E86" s="18" t="s">
        <v>19</v>
      </c>
      <c r="F86" s="18" t="s">
        <v>19</v>
      </c>
      <c r="G86" s="27">
        <f t="shared" ref="G86:R86" si="49">SUM(G87:G89)</f>
        <v>86</v>
      </c>
      <c r="H86" s="27">
        <f t="shared" si="49"/>
        <v>86</v>
      </c>
      <c r="I86" s="28">
        <f t="shared" si="49"/>
        <v>1341.47</v>
      </c>
      <c r="J86" s="27">
        <f t="shared" si="49"/>
        <v>37</v>
      </c>
      <c r="K86" s="27">
        <f t="shared" si="49"/>
        <v>25</v>
      </c>
      <c r="L86" s="27">
        <f t="shared" si="49"/>
        <v>12</v>
      </c>
      <c r="M86" s="28">
        <f t="shared" si="49"/>
        <v>1341.47</v>
      </c>
      <c r="N86" s="28">
        <f t="shared" si="49"/>
        <v>814.33</v>
      </c>
      <c r="O86" s="28">
        <f t="shared" si="49"/>
        <v>527.14</v>
      </c>
      <c r="P86" s="19">
        <f t="shared" si="49"/>
        <v>96585840</v>
      </c>
      <c r="Q86" s="19">
        <f t="shared" si="49"/>
        <v>48292920</v>
      </c>
      <c r="R86" s="19">
        <f t="shared" si="49"/>
        <v>48292920</v>
      </c>
      <c r="S86" s="17"/>
    </row>
    <row r="87" spans="1:20" s="41" customFormat="1" ht="26.1" customHeight="1" x14ac:dyDescent="0.25">
      <c r="A87" s="18" t="s">
        <v>170</v>
      </c>
      <c r="B87" s="144" t="s">
        <v>103</v>
      </c>
      <c r="C87" s="18">
        <v>1814</v>
      </c>
      <c r="D87" s="20">
        <v>43363</v>
      </c>
      <c r="E87" s="65" t="s">
        <v>40</v>
      </c>
      <c r="F87" s="65" t="s">
        <v>128</v>
      </c>
      <c r="G87" s="27">
        <v>25</v>
      </c>
      <c r="H87" s="27">
        <v>25</v>
      </c>
      <c r="I87" s="28">
        <v>397.22</v>
      </c>
      <c r="J87" s="27">
        <v>12</v>
      </c>
      <c r="K87" s="27">
        <v>10</v>
      </c>
      <c r="L87" s="27">
        <v>2</v>
      </c>
      <c r="M87" s="28">
        <v>397.22</v>
      </c>
      <c r="N87" s="28">
        <v>324.72000000000003</v>
      </c>
      <c r="O87" s="28">
        <v>72.5</v>
      </c>
      <c r="P87" s="19">
        <f t="shared" ref="P87:P89" si="50">M87*1.2*60000</f>
        <v>28599840</v>
      </c>
      <c r="Q87" s="19">
        <f>P87*0.5</f>
        <v>14299920</v>
      </c>
      <c r="R87" s="19">
        <f t="shared" ref="R87:R88" si="51">P87-Q87</f>
        <v>14299920</v>
      </c>
      <c r="S87" s="24"/>
      <c r="T87" s="43"/>
    </row>
    <row r="88" spans="1:20" s="41" customFormat="1" ht="26.1" customHeight="1" x14ac:dyDescent="0.35">
      <c r="A88" s="18" t="s">
        <v>171</v>
      </c>
      <c r="B88" s="144" t="s">
        <v>104</v>
      </c>
      <c r="C88" s="18">
        <v>1814</v>
      </c>
      <c r="D88" s="20">
        <v>43363</v>
      </c>
      <c r="E88" s="65" t="s">
        <v>40</v>
      </c>
      <c r="F88" s="65" t="s">
        <v>128</v>
      </c>
      <c r="G88" s="27">
        <v>30</v>
      </c>
      <c r="H88" s="27">
        <v>30</v>
      </c>
      <c r="I88" s="28">
        <v>372.9</v>
      </c>
      <c r="J88" s="27">
        <v>8</v>
      </c>
      <c r="K88" s="27">
        <v>0</v>
      </c>
      <c r="L88" s="27">
        <v>8</v>
      </c>
      <c r="M88" s="28">
        <v>372.9</v>
      </c>
      <c r="N88" s="28">
        <v>0</v>
      </c>
      <c r="O88" s="28">
        <v>372.9</v>
      </c>
      <c r="P88" s="19">
        <f t="shared" si="50"/>
        <v>26848799.999999996</v>
      </c>
      <c r="Q88" s="19">
        <f>P88*0.5</f>
        <v>13424399.999999998</v>
      </c>
      <c r="R88" s="19">
        <f t="shared" si="51"/>
        <v>13424399.999999998</v>
      </c>
      <c r="S88" s="76"/>
      <c r="T88" s="43"/>
    </row>
    <row r="89" spans="1:20" s="41" customFormat="1" ht="26.1" customHeight="1" x14ac:dyDescent="0.35">
      <c r="A89" s="72" t="s">
        <v>331</v>
      </c>
      <c r="B89" s="133" t="s">
        <v>432</v>
      </c>
      <c r="C89" s="77">
        <v>1071</v>
      </c>
      <c r="D89" s="78">
        <v>44025</v>
      </c>
      <c r="E89" s="65" t="s">
        <v>40</v>
      </c>
      <c r="F89" s="65" t="s">
        <v>128</v>
      </c>
      <c r="G89" s="79">
        <v>31</v>
      </c>
      <c r="H89" s="79">
        <v>31</v>
      </c>
      <c r="I89" s="80">
        <v>571.35</v>
      </c>
      <c r="J89" s="79">
        <v>17</v>
      </c>
      <c r="K89" s="79">
        <v>15</v>
      </c>
      <c r="L89" s="79">
        <v>2</v>
      </c>
      <c r="M89" s="80">
        <v>571.35</v>
      </c>
      <c r="N89" s="80">
        <v>489.61</v>
      </c>
      <c r="O89" s="80">
        <v>81.739999999999995</v>
      </c>
      <c r="P89" s="19">
        <f t="shared" si="50"/>
        <v>41137200</v>
      </c>
      <c r="Q89" s="81">
        <f>P89*0.5</f>
        <v>20568600</v>
      </c>
      <c r="R89" s="81">
        <f>P89-Q89</f>
        <v>20568600</v>
      </c>
      <c r="S89" s="76"/>
      <c r="T89" s="43"/>
    </row>
    <row r="90" spans="1:20" s="41" customFormat="1" ht="20.100000000000001" customHeight="1" x14ac:dyDescent="0.25">
      <c r="A90" s="161" t="s">
        <v>412</v>
      </c>
      <c r="B90" s="162"/>
      <c r="C90" s="18" t="s">
        <v>30</v>
      </c>
      <c r="D90" s="18" t="s">
        <v>30</v>
      </c>
      <c r="E90" s="18" t="s">
        <v>30</v>
      </c>
      <c r="F90" s="18" t="s">
        <v>30</v>
      </c>
      <c r="G90" s="29">
        <f>SUM(G92,G93,G95,G96,G97,G98,G99,G101,G102,G104:G112,G114:G117)</f>
        <v>415</v>
      </c>
      <c r="H90" s="29">
        <f t="shared" ref="H90:R90" si="52">SUM(H92,H93,H95,H96,H97,H98,H99,H101,H102,H104:H112,H114:H117)</f>
        <v>415</v>
      </c>
      <c r="I90" s="30">
        <f t="shared" si="52"/>
        <v>5711.5000000000009</v>
      </c>
      <c r="J90" s="29">
        <f t="shared" si="52"/>
        <v>155</v>
      </c>
      <c r="K90" s="29">
        <f t="shared" si="52"/>
        <v>106</v>
      </c>
      <c r="L90" s="29">
        <f t="shared" si="52"/>
        <v>49</v>
      </c>
      <c r="M90" s="30">
        <f t="shared" si="52"/>
        <v>5674.0000000000009</v>
      </c>
      <c r="N90" s="30">
        <f t="shared" si="52"/>
        <v>3904.3799999999992</v>
      </c>
      <c r="O90" s="30">
        <f t="shared" si="52"/>
        <v>1769.62</v>
      </c>
      <c r="P90" s="19">
        <f t="shared" si="52"/>
        <v>395632128.24000001</v>
      </c>
      <c r="Q90" s="19">
        <f t="shared" si="52"/>
        <v>308199105.82799995</v>
      </c>
      <c r="R90" s="19">
        <f t="shared" si="52"/>
        <v>87433022.412</v>
      </c>
      <c r="S90" s="17"/>
    </row>
    <row r="91" spans="1:20" s="41" customFormat="1" ht="26.1" customHeight="1" x14ac:dyDescent="0.25">
      <c r="A91" s="159" t="s">
        <v>44</v>
      </c>
      <c r="B91" s="160"/>
      <c r="C91" s="18" t="s">
        <v>19</v>
      </c>
      <c r="D91" s="18" t="s">
        <v>19</v>
      </c>
      <c r="E91" s="18" t="s">
        <v>19</v>
      </c>
      <c r="F91" s="18" t="s">
        <v>19</v>
      </c>
      <c r="G91" s="29">
        <f>SUM(G92:G93)</f>
        <v>58</v>
      </c>
      <c r="H91" s="29">
        <f t="shared" ref="H91:R91" si="53">SUM(H92:H93)</f>
        <v>58</v>
      </c>
      <c r="I91" s="30">
        <f t="shared" si="53"/>
        <v>922.3</v>
      </c>
      <c r="J91" s="29">
        <f t="shared" si="53"/>
        <v>27</v>
      </c>
      <c r="K91" s="29">
        <f t="shared" si="53"/>
        <v>21</v>
      </c>
      <c r="L91" s="29">
        <f t="shared" si="53"/>
        <v>6</v>
      </c>
      <c r="M91" s="30">
        <f t="shared" si="53"/>
        <v>922.3</v>
      </c>
      <c r="N91" s="30">
        <f t="shared" si="53"/>
        <v>708.40000000000009</v>
      </c>
      <c r="O91" s="30">
        <f t="shared" si="53"/>
        <v>213.89999999999998</v>
      </c>
      <c r="P91" s="19">
        <f t="shared" si="53"/>
        <v>61502653.199999996</v>
      </c>
      <c r="Q91" s="19">
        <f t="shared" si="53"/>
        <v>58427520.539999992</v>
      </c>
      <c r="R91" s="19">
        <f t="shared" si="53"/>
        <v>3075132.6600000039</v>
      </c>
      <c r="S91" s="17"/>
    </row>
    <row r="92" spans="1:20" s="41" customFormat="1" ht="26.1" customHeight="1" x14ac:dyDescent="0.25">
      <c r="A92" s="18" t="s">
        <v>172</v>
      </c>
      <c r="B92" s="131" t="s">
        <v>92</v>
      </c>
      <c r="C92" s="18" t="s">
        <v>241</v>
      </c>
      <c r="D92" s="20">
        <v>43285</v>
      </c>
      <c r="E92" s="65" t="s">
        <v>128</v>
      </c>
      <c r="F92" s="65" t="s">
        <v>117</v>
      </c>
      <c r="G92" s="29">
        <v>24</v>
      </c>
      <c r="H92" s="29">
        <v>24</v>
      </c>
      <c r="I92" s="30">
        <v>423.46</v>
      </c>
      <c r="J92" s="29">
        <v>11</v>
      </c>
      <c r="K92" s="29">
        <v>9</v>
      </c>
      <c r="L92" s="29">
        <v>2</v>
      </c>
      <c r="M92" s="30">
        <v>423.46</v>
      </c>
      <c r="N92" s="30">
        <v>332.66</v>
      </c>
      <c r="O92" s="30">
        <v>90.8</v>
      </c>
      <c r="P92" s="19">
        <f>M92*1.2*55570</f>
        <v>28238006.639999997</v>
      </c>
      <c r="Q92" s="19">
        <f>P92*0.95</f>
        <v>26826106.307999995</v>
      </c>
      <c r="R92" s="19">
        <f t="shared" ref="R92:R93" si="54">P92-Q92</f>
        <v>1411900.3320000023</v>
      </c>
      <c r="S92" s="17"/>
    </row>
    <row r="93" spans="1:20" s="41" customFormat="1" ht="26.1" customHeight="1" x14ac:dyDescent="0.25">
      <c r="A93" s="18" t="s">
        <v>173</v>
      </c>
      <c r="B93" s="131" t="s">
        <v>90</v>
      </c>
      <c r="C93" s="18" t="s">
        <v>242</v>
      </c>
      <c r="D93" s="20">
        <v>43285</v>
      </c>
      <c r="E93" s="65" t="s">
        <v>128</v>
      </c>
      <c r="F93" s="65" t="s">
        <v>117</v>
      </c>
      <c r="G93" s="29">
        <v>34</v>
      </c>
      <c r="H93" s="29">
        <v>34</v>
      </c>
      <c r="I93" s="30">
        <v>498.84</v>
      </c>
      <c r="J93" s="29">
        <v>16</v>
      </c>
      <c r="K93" s="29">
        <v>12</v>
      </c>
      <c r="L93" s="29">
        <v>4</v>
      </c>
      <c r="M93" s="30">
        <v>498.84</v>
      </c>
      <c r="N93" s="30">
        <v>375.74</v>
      </c>
      <c r="O93" s="30">
        <v>123.1</v>
      </c>
      <c r="P93" s="19">
        <f>M93*1.2*55570</f>
        <v>33264646.559999999</v>
      </c>
      <c r="Q93" s="19">
        <f>P93*0.95</f>
        <v>31601414.231999997</v>
      </c>
      <c r="R93" s="19">
        <f t="shared" si="54"/>
        <v>1663232.3280000016</v>
      </c>
      <c r="S93" s="17"/>
    </row>
    <row r="94" spans="1:20" s="41" customFormat="1" ht="26.1" customHeight="1" x14ac:dyDescent="0.25">
      <c r="A94" s="159" t="s">
        <v>294</v>
      </c>
      <c r="B94" s="160"/>
      <c r="C94" s="18" t="s">
        <v>30</v>
      </c>
      <c r="D94" s="18" t="s">
        <v>30</v>
      </c>
      <c r="E94" s="18" t="s">
        <v>30</v>
      </c>
      <c r="F94" s="18" t="s">
        <v>30</v>
      </c>
      <c r="G94" s="29">
        <f t="shared" ref="G94:R94" si="55">SUM(G95:G99)</f>
        <v>102</v>
      </c>
      <c r="H94" s="29">
        <f t="shared" si="55"/>
        <v>102</v>
      </c>
      <c r="I94" s="30">
        <f t="shared" si="55"/>
        <v>1217.56</v>
      </c>
      <c r="J94" s="29">
        <f t="shared" si="55"/>
        <v>38</v>
      </c>
      <c r="K94" s="29">
        <f t="shared" si="55"/>
        <v>29</v>
      </c>
      <c r="L94" s="29">
        <f t="shared" si="55"/>
        <v>9</v>
      </c>
      <c r="M94" s="30">
        <f t="shared" si="55"/>
        <v>1212.7599999999998</v>
      </c>
      <c r="N94" s="30">
        <f t="shared" si="55"/>
        <v>976.71</v>
      </c>
      <c r="O94" s="30">
        <f t="shared" si="55"/>
        <v>236.05</v>
      </c>
      <c r="P94" s="19">
        <f t="shared" si="55"/>
        <v>80871687.840000004</v>
      </c>
      <c r="Q94" s="19">
        <f t="shared" si="55"/>
        <v>76828103.447999999</v>
      </c>
      <c r="R94" s="19">
        <f t="shared" si="55"/>
        <v>4043584.3920000019</v>
      </c>
      <c r="S94" s="17"/>
    </row>
    <row r="95" spans="1:20" s="41" customFormat="1" ht="26.1" customHeight="1" x14ac:dyDescent="0.25">
      <c r="A95" s="18" t="s">
        <v>174</v>
      </c>
      <c r="B95" s="131" t="s">
        <v>80</v>
      </c>
      <c r="C95" s="18">
        <v>345</v>
      </c>
      <c r="D95" s="20">
        <v>43264</v>
      </c>
      <c r="E95" s="65" t="s">
        <v>128</v>
      </c>
      <c r="F95" s="65" t="s">
        <v>117</v>
      </c>
      <c r="G95" s="29">
        <v>38</v>
      </c>
      <c r="H95" s="29">
        <v>38</v>
      </c>
      <c r="I95" s="30">
        <v>537.92999999999995</v>
      </c>
      <c r="J95" s="29">
        <v>15</v>
      </c>
      <c r="K95" s="29">
        <v>14</v>
      </c>
      <c r="L95" s="29">
        <v>1</v>
      </c>
      <c r="M95" s="30">
        <v>537.92999999999995</v>
      </c>
      <c r="N95" s="30">
        <v>504.85</v>
      </c>
      <c r="O95" s="30">
        <v>33.08</v>
      </c>
      <c r="P95" s="19">
        <f t="shared" ref="P95:P99" si="56">M95*1.2*55570</f>
        <v>35871324.119999997</v>
      </c>
      <c r="Q95" s="19">
        <f>P95*0.95</f>
        <v>34077757.913999997</v>
      </c>
      <c r="R95" s="19">
        <f t="shared" ref="R95:R99" si="57">P95-Q95</f>
        <v>1793566.2060000002</v>
      </c>
      <c r="S95" s="17"/>
    </row>
    <row r="96" spans="1:20" s="41" customFormat="1" ht="26.1" customHeight="1" x14ac:dyDescent="0.25">
      <c r="A96" s="18" t="s">
        <v>175</v>
      </c>
      <c r="B96" s="131" t="s">
        <v>82</v>
      </c>
      <c r="C96" s="18">
        <v>349</v>
      </c>
      <c r="D96" s="20">
        <v>43264</v>
      </c>
      <c r="E96" s="65" t="s">
        <v>128</v>
      </c>
      <c r="F96" s="65" t="s">
        <v>117</v>
      </c>
      <c r="G96" s="29">
        <v>17</v>
      </c>
      <c r="H96" s="29">
        <v>17</v>
      </c>
      <c r="I96" s="30">
        <v>160.6</v>
      </c>
      <c r="J96" s="29">
        <v>6</v>
      </c>
      <c r="K96" s="29">
        <v>2</v>
      </c>
      <c r="L96" s="29">
        <v>4</v>
      </c>
      <c r="M96" s="30">
        <v>160.6</v>
      </c>
      <c r="N96" s="30">
        <v>61.5</v>
      </c>
      <c r="O96" s="30">
        <v>99.1</v>
      </c>
      <c r="P96" s="19">
        <f t="shared" si="56"/>
        <v>10709450.4</v>
      </c>
      <c r="Q96" s="19">
        <f t="shared" ref="Q96:Q99" si="58">P96*0.95</f>
        <v>10173977.879999999</v>
      </c>
      <c r="R96" s="19">
        <f t="shared" si="57"/>
        <v>535472.52000000142</v>
      </c>
      <c r="S96" s="24"/>
    </row>
    <row r="97" spans="1:19" s="41" customFormat="1" ht="26.1" customHeight="1" x14ac:dyDescent="0.25">
      <c r="A97" s="18" t="s">
        <v>176</v>
      </c>
      <c r="B97" s="131" t="s">
        <v>83</v>
      </c>
      <c r="C97" s="18">
        <v>346</v>
      </c>
      <c r="D97" s="20">
        <v>43264</v>
      </c>
      <c r="E97" s="65" t="s">
        <v>128</v>
      </c>
      <c r="F97" s="65" t="s">
        <v>117</v>
      </c>
      <c r="G97" s="29">
        <v>28</v>
      </c>
      <c r="H97" s="29">
        <v>28</v>
      </c>
      <c r="I97" s="30">
        <v>230.63</v>
      </c>
      <c r="J97" s="29">
        <v>10</v>
      </c>
      <c r="K97" s="29">
        <v>7</v>
      </c>
      <c r="L97" s="29">
        <v>3</v>
      </c>
      <c r="M97" s="30">
        <v>230.63</v>
      </c>
      <c r="N97" s="30">
        <v>159.76</v>
      </c>
      <c r="O97" s="30">
        <v>70.87</v>
      </c>
      <c r="P97" s="19">
        <f t="shared" si="56"/>
        <v>15379330.919999998</v>
      </c>
      <c r="Q97" s="19">
        <f t="shared" si="58"/>
        <v>14610364.373999998</v>
      </c>
      <c r="R97" s="19">
        <f t="shared" si="57"/>
        <v>768966.54600000009</v>
      </c>
      <c r="S97" s="17"/>
    </row>
    <row r="98" spans="1:19" s="41" customFormat="1" ht="26.1" customHeight="1" x14ac:dyDescent="0.25">
      <c r="A98" s="18" t="s">
        <v>177</v>
      </c>
      <c r="B98" s="131" t="s">
        <v>115</v>
      </c>
      <c r="C98" s="18">
        <v>427</v>
      </c>
      <c r="D98" s="20">
        <v>43285</v>
      </c>
      <c r="E98" s="65" t="s">
        <v>128</v>
      </c>
      <c r="F98" s="65" t="s">
        <v>117</v>
      </c>
      <c r="G98" s="29">
        <v>12</v>
      </c>
      <c r="H98" s="29">
        <v>12</v>
      </c>
      <c r="I98" s="30">
        <v>220</v>
      </c>
      <c r="J98" s="29">
        <v>5</v>
      </c>
      <c r="K98" s="29">
        <v>4</v>
      </c>
      <c r="L98" s="29">
        <v>1</v>
      </c>
      <c r="M98" s="30">
        <v>220</v>
      </c>
      <c r="N98" s="30">
        <v>187</v>
      </c>
      <c r="O98" s="30">
        <v>33</v>
      </c>
      <c r="P98" s="19">
        <f t="shared" si="56"/>
        <v>14670480</v>
      </c>
      <c r="Q98" s="19">
        <f t="shared" si="58"/>
        <v>13936956</v>
      </c>
      <c r="R98" s="19">
        <f t="shared" si="57"/>
        <v>733524</v>
      </c>
      <c r="S98" s="24"/>
    </row>
    <row r="99" spans="1:19" s="41" customFormat="1" ht="26.1" customHeight="1" x14ac:dyDescent="0.25">
      <c r="A99" s="18" t="s">
        <v>178</v>
      </c>
      <c r="B99" s="144" t="s">
        <v>114</v>
      </c>
      <c r="C99" s="18">
        <v>428</v>
      </c>
      <c r="D99" s="20">
        <v>43285</v>
      </c>
      <c r="E99" s="65" t="s">
        <v>128</v>
      </c>
      <c r="F99" s="65" t="s">
        <v>117</v>
      </c>
      <c r="G99" s="29">
        <v>7</v>
      </c>
      <c r="H99" s="29">
        <v>7</v>
      </c>
      <c r="I99" s="30">
        <v>68.400000000000006</v>
      </c>
      <c r="J99" s="29">
        <v>2</v>
      </c>
      <c r="K99" s="29">
        <v>2</v>
      </c>
      <c r="L99" s="29">
        <v>0</v>
      </c>
      <c r="M99" s="30">
        <v>63.6</v>
      </c>
      <c r="N99" s="30">
        <v>63.6</v>
      </c>
      <c r="O99" s="30">
        <v>0</v>
      </c>
      <c r="P99" s="19">
        <f t="shared" si="56"/>
        <v>4241102.3999999994</v>
      </c>
      <c r="Q99" s="19">
        <f t="shared" si="58"/>
        <v>4029047.2799999993</v>
      </c>
      <c r="R99" s="19">
        <f t="shared" si="57"/>
        <v>212055.12000000011</v>
      </c>
      <c r="S99" s="17"/>
    </row>
    <row r="100" spans="1:19" s="41" customFormat="1" ht="26.1" customHeight="1" x14ac:dyDescent="0.25">
      <c r="A100" s="159" t="s">
        <v>569</v>
      </c>
      <c r="B100" s="160"/>
      <c r="C100" s="18" t="s">
        <v>30</v>
      </c>
      <c r="D100" s="18" t="s">
        <v>30</v>
      </c>
      <c r="E100" s="18" t="s">
        <v>30</v>
      </c>
      <c r="F100" s="18" t="s">
        <v>30</v>
      </c>
      <c r="G100" s="29">
        <f>SUM(G101:G102)</f>
        <v>18</v>
      </c>
      <c r="H100" s="29">
        <f t="shared" ref="H100:R100" si="59">SUM(H101:H102)</f>
        <v>18</v>
      </c>
      <c r="I100" s="30">
        <f t="shared" si="59"/>
        <v>323.5</v>
      </c>
      <c r="J100" s="29">
        <f t="shared" si="59"/>
        <v>6</v>
      </c>
      <c r="K100" s="29">
        <f t="shared" si="59"/>
        <v>2</v>
      </c>
      <c r="L100" s="29">
        <f t="shared" si="59"/>
        <v>4</v>
      </c>
      <c r="M100" s="30">
        <f t="shared" si="59"/>
        <v>290.8</v>
      </c>
      <c r="N100" s="30">
        <f t="shared" si="59"/>
        <v>102.1</v>
      </c>
      <c r="O100" s="30">
        <f t="shared" si="59"/>
        <v>188.70000000000002</v>
      </c>
      <c r="P100" s="19">
        <f t="shared" si="59"/>
        <v>19391707.199999999</v>
      </c>
      <c r="Q100" s="19">
        <f t="shared" si="59"/>
        <v>18422121.84</v>
      </c>
      <c r="R100" s="19">
        <f t="shared" si="59"/>
        <v>969585.36000000034</v>
      </c>
      <c r="S100" s="82"/>
    </row>
    <row r="101" spans="1:19" s="41" customFormat="1" ht="26.1" customHeight="1" x14ac:dyDescent="0.25">
      <c r="A101" s="18" t="s">
        <v>179</v>
      </c>
      <c r="B101" s="134" t="s">
        <v>316</v>
      </c>
      <c r="C101" s="18">
        <v>3</v>
      </c>
      <c r="D101" s="20">
        <v>43482</v>
      </c>
      <c r="E101" s="65" t="s">
        <v>128</v>
      </c>
      <c r="F101" s="65" t="s">
        <v>117</v>
      </c>
      <c r="G101" s="29">
        <v>12</v>
      </c>
      <c r="H101" s="29">
        <v>12</v>
      </c>
      <c r="I101" s="30">
        <v>201.9</v>
      </c>
      <c r="J101" s="29">
        <v>4</v>
      </c>
      <c r="K101" s="29">
        <v>2</v>
      </c>
      <c r="L101" s="29">
        <v>2</v>
      </c>
      <c r="M101" s="30">
        <v>201.9</v>
      </c>
      <c r="N101" s="30">
        <v>102.1</v>
      </c>
      <c r="O101" s="30">
        <f>M101-N101</f>
        <v>99.800000000000011</v>
      </c>
      <c r="P101" s="19">
        <f t="shared" ref="P101:P102" si="60">M101*1.2*55570</f>
        <v>13463499.6</v>
      </c>
      <c r="Q101" s="19">
        <f>P101*0.95</f>
        <v>12790324.619999999</v>
      </c>
      <c r="R101" s="19">
        <f>P101-Q101</f>
        <v>673174.98000000045</v>
      </c>
      <c r="S101" s="82"/>
    </row>
    <row r="102" spans="1:19" s="41" customFormat="1" ht="26.1" customHeight="1" x14ac:dyDescent="0.25">
      <c r="A102" s="18" t="s">
        <v>180</v>
      </c>
      <c r="B102" s="140" t="s">
        <v>349</v>
      </c>
      <c r="C102" s="26" t="s">
        <v>348</v>
      </c>
      <c r="D102" s="20">
        <v>41624</v>
      </c>
      <c r="E102" s="65" t="s">
        <v>128</v>
      </c>
      <c r="F102" s="65" t="s">
        <v>117</v>
      </c>
      <c r="G102" s="27">
        <v>6</v>
      </c>
      <c r="H102" s="27">
        <v>6</v>
      </c>
      <c r="I102" s="28">
        <v>121.6</v>
      </c>
      <c r="J102" s="27">
        <v>2</v>
      </c>
      <c r="K102" s="27">
        <v>0</v>
      </c>
      <c r="L102" s="27">
        <v>2</v>
      </c>
      <c r="M102" s="28">
        <v>88.9</v>
      </c>
      <c r="N102" s="28">
        <v>0</v>
      </c>
      <c r="O102" s="28">
        <v>88.9</v>
      </c>
      <c r="P102" s="19">
        <f t="shared" si="60"/>
        <v>5928207.6000000006</v>
      </c>
      <c r="Q102" s="83">
        <f>P102*0.95</f>
        <v>5631797.2200000007</v>
      </c>
      <c r="R102" s="84">
        <f t="shared" ref="R102" si="61">P102-Q102</f>
        <v>296410.37999999989</v>
      </c>
      <c r="S102" s="17"/>
    </row>
    <row r="103" spans="1:19" s="41" customFormat="1" ht="26.1" customHeight="1" x14ac:dyDescent="0.25">
      <c r="A103" s="159" t="s">
        <v>570</v>
      </c>
      <c r="B103" s="160"/>
      <c r="C103" s="18" t="s">
        <v>19</v>
      </c>
      <c r="D103" s="18" t="s">
        <v>19</v>
      </c>
      <c r="E103" s="18" t="s">
        <v>19</v>
      </c>
      <c r="F103" s="18" t="s">
        <v>19</v>
      </c>
      <c r="G103" s="27">
        <f t="shared" ref="G103:R103" si="62">SUM(G104:G112)</f>
        <v>120</v>
      </c>
      <c r="H103" s="27">
        <f t="shared" si="62"/>
        <v>120</v>
      </c>
      <c r="I103" s="28">
        <f t="shared" si="62"/>
        <v>1740.1999999999998</v>
      </c>
      <c r="J103" s="27">
        <f t="shared" si="62"/>
        <v>46</v>
      </c>
      <c r="K103" s="27">
        <f t="shared" si="62"/>
        <v>27</v>
      </c>
      <c r="L103" s="27">
        <f t="shared" si="62"/>
        <v>19</v>
      </c>
      <c r="M103" s="28">
        <f t="shared" si="62"/>
        <v>1740.1999999999998</v>
      </c>
      <c r="N103" s="28">
        <f t="shared" si="62"/>
        <v>1041.47</v>
      </c>
      <c r="O103" s="28">
        <f t="shared" si="62"/>
        <v>698.73</v>
      </c>
      <c r="P103" s="19">
        <f t="shared" si="62"/>
        <v>125294400</v>
      </c>
      <c r="Q103" s="19">
        <f t="shared" si="62"/>
        <v>100235520</v>
      </c>
      <c r="R103" s="19">
        <f t="shared" si="62"/>
        <v>25058879.999999996</v>
      </c>
      <c r="S103" s="17"/>
    </row>
    <row r="104" spans="1:19" s="41" customFormat="1" ht="26.1" customHeight="1" x14ac:dyDescent="0.25">
      <c r="A104" s="18" t="s">
        <v>181</v>
      </c>
      <c r="B104" s="140" t="s">
        <v>556</v>
      </c>
      <c r="C104" s="26" t="s">
        <v>243</v>
      </c>
      <c r="D104" s="20">
        <v>43280</v>
      </c>
      <c r="E104" s="65" t="s">
        <v>128</v>
      </c>
      <c r="F104" s="65" t="s">
        <v>117</v>
      </c>
      <c r="G104" s="27">
        <v>2</v>
      </c>
      <c r="H104" s="27">
        <v>2</v>
      </c>
      <c r="I104" s="28">
        <v>63.97</v>
      </c>
      <c r="J104" s="27">
        <v>2</v>
      </c>
      <c r="K104" s="27">
        <v>1</v>
      </c>
      <c r="L104" s="27">
        <v>1</v>
      </c>
      <c r="M104" s="28">
        <v>63.97</v>
      </c>
      <c r="N104" s="28">
        <v>39.81</v>
      </c>
      <c r="O104" s="28">
        <v>24.16</v>
      </c>
      <c r="P104" s="19">
        <f>M104*1.2*60000</f>
        <v>4605840</v>
      </c>
      <c r="Q104" s="19">
        <f>P104*0.8</f>
        <v>3684672</v>
      </c>
      <c r="R104" s="19">
        <f t="shared" ref="R104" si="63">P104-Q104</f>
        <v>921168</v>
      </c>
      <c r="S104" s="17"/>
    </row>
    <row r="105" spans="1:19" s="41" customFormat="1" ht="26.1" customHeight="1" x14ac:dyDescent="0.25">
      <c r="A105" s="18" t="s">
        <v>182</v>
      </c>
      <c r="B105" s="140" t="s">
        <v>48</v>
      </c>
      <c r="C105" s="26" t="s">
        <v>244</v>
      </c>
      <c r="D105" s="20">
        <v>43280</v>
      </c>
      <c r="E105" s="65" t="s">
        <v>128</v>
      </c>
      <c r="F105" s="65" t="s">
        <v>117</v>
      </c>
      <c r="G105" s="27">
        <v>7</v>
      </c>
      <c r="H105" s="27">
        <v>7</v>
      </c>
      <c r="I105" s="28">
        <v>260.56</v>
      </c>
      <c r="J105" s="27">
        <v>7</v>
      </c>
      <c r="K105" s="27">
        <v>6</v>
      </c>
      <c r="L105" s="27">
        <v>1</v>
      </c>
      <c r="M105" s="28">
        <v>260.56</v>
      </c>
      <c r="N105" s="28">
        <v>221.35</v>
      </c>
      <c r="O105" s="28">
        <v>39.21</v>
      </c>
      <c r="P105" s="19">
        <f t="shared" ref="P105:P112" si="64">M105*1.2*60000</f>
        <v>18760319.999999996</v>
      </c>
      <c r="Q105" s="19">
        <f t="shared" ref="Q105:Q112" si="65">P105*0.8</f>
        <v>15008255.999999998</v>
      </c>
      <c r="R105" s="19">
        <f t="shared" ref="R105:R112" si="66">P105-Q105</f>
        <v>3752063.9999999981</v>
      </c>
      <c r="S105" s="17"/>
    </row>
    <row r="106" spans="1:19" s="41" customFormat="1" ht="26.1" customHeight="1" x14ac:dyDescent="0.25">
      <c r="A106" s="18" t="s">
        <v>183</v>
      </c>
      <c r="B106" s="140" t="s">
        <v>478</v>
      </c>
      <c r="C106" s="26" t="s">
        <v>245</v>
      </c>
      <c r="D106" s="20">
        <v>43280</v>
      </c>
      <c r="E106" s="65" t="s">
        <v>128</v>
      </c>
      <c r="F106" s="65" t="s">
        <v>117</v>
      </c>
      <c r="G106" s="27">
        <v>22</v>
      </c>
      <c r="H106" s="27">
        <v>22</v>
      </c>
      <c r="I106" s="28">
        <v>243.07</v>
      </c>
      <c r="J106" s="27">
        <v>6</v>
      </c>
      <c r="K106" s="27">
        <v>3</v>
      </c>
      <c r="L106" s="27">
        <v>3</v>
      </c>
      <c r="M106" s="28">
        <v>243.07</v>
      </c>
      <c r="N106" s="28">
        <v>77.5</v>
      </c>
      <c r="O106" s="28">
        <v>165.57</v>
      </c>
      <c r="P106" s="19">
        <f t="shared" si="64"/>
        <v>17501040</v>
      </c>
      <c r="Q106" s="19">
        <f t="shared" si="65"/>
        <v>14000832</v>
      </c>
      <c r="R106" s="19">
        <f t="shared" si="66"/>
        <v>3500208</v>
      </c>
      <c r="S106" s="17"/>
    </row>
    <row r="107" spans="1:19" s="41" customFormat="1" ht="26.1" customHeight="1" x14ac:dyDescent="0.25">
      <c r="A107" s="18" t="s">
        <v>184</v>
      </c>
      <c r="B107" s="140" t="s">
        <v>479</v>
      </c>
      <c r="C107" s="26" t="s">
        <v>246</v>
      </c>
      <c r="D107" s="20">
        <v>43280</v>
      </c>
      <c r="E107" s="65" t="s">
        <v>128</v>
      </c>
      <c r="F107" s="65" t="s">
        <v>117</v>
      </c>
      <c r="G107" s="27">
        <v>27</v>
      </c>
      <c r="H107" s="27">
        <v>27</v>
      </c>
      <c r="I107" s="28">
        <v>444.07</v>
      </c>
      <c r="J107" s="27">
        <v>8</v>
      </c>
      <c r="K107" s="27">
        <v>5</v>
      </c>
      <c r="L107" s="27">
        <v>3</v>
      </c>
      <c r="M107" s="28">
        <v>444.07</v>
      </c>
      <c r="N107" s="28">
        <v>278.16000000000003</v>
      </c>
      <c r="O107" s="28">
        <f>M107-N107</f>
        <v>165.90999999999997</v>
      </c>
      <c r="P107" s="19">
        <f t="shared" si="64"/>
        <v>31973040</v>
      </c>
      <c r="Q107" s="19">
        <f t="shared" si="65"/>
        <v>25578432</v>
      </c>
      <c r="R107" s="19">
        <f t="shared" si="66"/>
        <v>6394608</v>
      </c>
      <c r="S107" s="17"/>
    </row>
    <row r="108" spans="1:19" s="41" customFormat="1" ht="26.1" customHeight="1" x14ac:dyDescent="0.25">
      <c r="A108" s="18" t="s">
        <v>185</v>
      </c>
      <c r="B108" s="140" t="s">
        <v>480</v>
      </c>
      <c r="C108" s="26" t="s">
        <v>247</v>
      </c>
      <c r="D108" s="20">
        <v>43280</v>
      </c>
      <c r="E108" s="65" t="s">
        <v>128</v>
      </c>
      <c r="F108" s="65" t="s">
        <v>117</v>
      </c>
      <c r="G108" s="27">
        <v>11</v>
      </c>
      <c r="H108" s="27">
        <v>11</v>
      </c>
      <c r="I108" s="28">
        <v>224.64</v>
      </c>
      <c r="J108" s="27">
        <v>4</v>
      </c>
      <c r="K108" s="27">
        <v>4</v>
      </c>
      <c r="L108" s="27">
        <v>0</v>
      </c>
      <c r="M108" s="28">
        <v>224.64</v>
      </c>
      <c r="N108" s="28">
        <v>224.64</v>
      </c>
      <c r="O108" s="28">
        <v>0</v>
      </c>
      <c r="P108" s="19">
        <f t="shared" si="64"/>
        <v>16174079.999999998</v>
      </c>
      <c r="Q108" s="19">
        <f t="shared" si="65"/>
        <v>12939264</v>
      </c>
      <c r="R108" s="19">
        <f t="shared" si="66"/>
        <v>3234815.9999999981</v>
      </c>
      <c r="S108" s="17"/>
    </row>
    <row r="109" spans="1:19" s="41" customFormat="1" ht="26.1" customHeight="1" x14ac:dyDescent="0.25">
      <c r="A109" s="18" t="s">
        <v>186</v>
      </c>
      <c r="B109" s="140" t="s">
        <v>328</v>
      </c>
      <c r="C109" s="26" t="s">
        <v>248</v>
      </c>
      <c r="D109" s="20">
        <v>43280</v>
      </c>
      <c r="E109" s="65" t="s">
        <v>128</v>
      </c>
      <c r="F109" s="65" t="s">
        <v>117</v>
      </c>
      <c r="G109" s="27">
        <v>10</v>
      </c>
      <c r="H109" s="27">
        <v>10</v>
      </c>
      <c r="I109" s="28">
        <v>181.03</v>
      </c>
      <c r="J109" s="27">
        <v>7</v>
      </c>
      <c r="K109" s="27">
        <v>3</v>
      </c>
      <c r="L109" s="27">
        <v>4</v>
      </c>
      <c r="M109" s="28">
        <v>181.03</v>
      </c>
      <c r="N109" s="28">
        <v>83.83</v>
      </c>
      <c r="O109" s="28">
        <f>M109-N109</f>
        <v>97.2</v>
      </c>
      <c r="P109" s="19">
        <f t="shared" si="64"/>
        <v>13034160</v>
      </c>
      <c r="Q109" s="19">
        <f t="shared" si="65"/>
        <v>10427328</v>
      </c>
      <c r="R109" s="19">
        <f t="shared" si="66"/>
        <v>2606832</v>
      </c>
      <c r="S109" s="17"/>
    </row>
    <row r="110" spans="1:19" s="41" customFormat="1" ht="26.1" customHeight="1" x14ac:dyDescent="0.25">
      <c r="A110" s="18" t="s">
        <v>187</v>
      </c>
      <c r="B110" s="140" t="s">
        <v>318</v>
      </c>
      <c r="C110" s="26" t="s">
        <v>249</v>
      </c>
      <c r="D110" s="20">
        <v>43280</v>
      </c>
      <c r="E110" s="65" t="s">
        <v>128</v>
      </c>
      <c r="F110" s="65" t="s">
        <v>117</v>
      </c>
      <c r="G110" s="27">
        <v>12</v>
      </c>
      <c r="H110" s="27">
        <v>12</v>
      </c>
      <c r="I110" s="28">
        <v>103.69</v>
      </c>
      <c r="J110" s="27">
        <v>4</v>
      </c>
      <c r="K110" s="27">
        <v>2</v>
      </c>
      <c r="L110" s="27">
        <v>2</v>
      </c>
      <c r="M110" s="28">
        <v>103.69</v>
      </c>
      <c r="N110" s="28">
        <v>53.69</v>
      </c>
      <c r="O110" s="28">
        <f>M110-N110</f>
        <v>50</v>
      </c>
      <c r="P110" s="19">
        <f t="shared" si="64"/>
        <v>7465680</v>
      </c>
      <c r="Q110" s="19">
        <f t="shared" si="65"/>
        <v>5972544</v>
      </c>
      <c r="R110" s="19">
        <f t="shared" si="66"/>
        <v>1493136</v>
      </c>
      <c r="S110" s="17"/>
    </row>
    <row r="111" spans="1:19" s="41" customFormat="1" ht="26.1" customHeight="1" x14ac:dyDescent="0.25">
      <c r="A111" s="18" t="s">
        <v>188</v>
      </c>
      <c r="B111" s="140" t="s">
        <v>41</v>
      </c>
      <c r="C111" s="26" t="s">
        <v>236</v>
      </c>
      <c r="D111" s="20">
        <v>43280</v>
      </c>
      <c r="E111" s="65" t="s">
        <v>128</v>
      </c>
      <c r="F111" s="65" t="s">
        <v>117</v>
      </c>
      <c r="G111" s="27">
        <v>17</v>
      </c>
      <c r="H111" s="27">
        <v>17</v>
      </c>
      <c r="I111" s="28">
        <v>150.79</v>
      </c>
      <c r="J111" s="27">
        <v>4</v>
      </c>
      <c r="K111" s="27">
        <v>1</v>
      </c>
      <c r="L111" s="27">
        <v>3</v>
      </c>
      <c r="M111" s="28">
        <v>150.79</v>
      </c>
      <c r="N111" s="28">
        <v>24.45</v>
      </c>
      <c r="O111" s="28">
        <f>M111-N111</f>
        <v>126.33999999999999</v>
      </c>
      <c r="P111" s="19">
        <f t="shared" si="64"/>
        <v>10856879.999999998</v>
      </c>
      <c r="Q111" s="19">
        <f t="shared" si="65"/>
        <v>8685503.9999999981</v>
      </c>
      <c r="R111" s="19">
        <f t="shared" si="66"/>
        <v>2171376</v>
      </c>
      <c r="S111" s="17"/>
    </row>
    <row r="112" spans="1:19" s="41" customFormat="1" ht="26.1" customHeight="1" x14ac:dyDescent="0.25">
      <c r="A112" s="18" t="s">
        <v>189</v>
      </c>
      <c r="B112" s="140" t="s">
        <v>413</v>
      </c>
      <c r="C112" s="26" t="s">
        <v>237</v>
      </c>
      <c r="D112" s="20">
        <v>43280</v>
      </c>
      <c r="E112" s="65" t="s">
        <v>128</v>
      </c>
      <c r="F112" s="65" t="s">
        <v>117</v>
      </c>
      <c r="G112" s="27">
        <v>12</v>
      </c>
      <c r="H112" s="27">
        <v>12</v>
      </c>
      <c r="I112" s="28">
        <v>68.38</v>
      </c>
      <c r="J112" s="27">
        <v>4</v>
      </c>
      <c r="K112" s="27">
        <v>2</v>
      </c>
      <c r="L112" s="27">
        <v>2</v>
      </c>
      <c r="M112" s="28">
        <v>68.38</v>
      </c>
      <c r="N112" s="28">
        <v>38.04</v>
      </c>
      <c r="O112" s="28">
        <f>M112-N112</f>
        <v>30.339999999999996</v>
      </c>
      <c r="P112" s="19">
        <f t="shared" si="64"/>
        <v>4923360</v>
      </c>
      <c r="Q112" s="19">
        <f t="shared" si="65"/>
        <v>3938688</v>
      </c>
      <c r="R112" s="19">
        <f t="shared" si="66"/>
        <v>984672</v>
      </c>
      <c r="S112" s="17"/>
    </row>
    <row r="113" spans="1:20" s="41" customFormat="1" ht="26.1" customHeight="1" x14ac:dyDescent="0.25">
      <c r="A113" s="159" t="s">
        <v>568</v>
      </c>
      <c r="B113" s="160"/>
      <c r="C113" s="18" t="s">
        <v>19</v>
      </c>
      <c r="D113" s="18" t="s">
        <v>19</v>
      </c>
      <c r="E113" s="18" t="s">
        <v>19</v>
      </c>
      <c r="F113" s="18" t="s">
        <v>19</v>
      </c>
      <c r="G113" s="27">
        <f>SUM(G114:G117)</f>
        <v>117</v>
      </c>
      <c r="H113" s="27">
        <f t="shared" ref="H113:R113" si="67">SUM(H114:H117)</f>
        <v>117</v>
      </c>
      <c r="I113" s="28">
        <f t="shared" si="67"/>
        <v>1507.94</v>
      </c>
      <c r="J113" s="27">
        <f t="shared" si="67"/>
        <v>38</v>
      </c>
      <c r="K113" s="27">
        <f t="shared" si="67"/>
        <v>27</v>
      </c>
      <c r="L113" s="27">
        <f t="shared" si="67"/>
        <v>11</v>
      </c>
      <c r="M113" s="28">
        <f t="shared" si="67"/>
        <v>1507.94</v>
      </c>
      <c r="N113" s="28">
        <f t="shared" si="67"/>
        <v>1075.7</v>
      </c>
      <c r="O113" s="28">
        <f t="shared" si="67"/>
        <v>432.24</v>
      </c>
      <c r="P113" s="19">
        <f t="shared" si="67"/>
        <v>108571680</v>
      </c>
      <c r="Q113" s="19">
        <f t="shared" si="67"/>
        <v>54285840</v>
      </c>
      <c r="R113" s="19">
        <f t="shared" si="67"/>
        <v>54285840</v>
      </c>
      <c r="S113" s="17"/>
    </row>
    <row r="114" spans="1:20" s="41" customFormat="1" ht="26.1" customHeight="1" x14ac:dyDescent="0.25">
      <c r="A114" s="18" t="s">
        <v>190</v>
      </c>
      <c r="B114" s="144" t="s">
        <v>72</v>
      </c>
      <c r="C114" s="18">
        <v>188</v>
      </c>
      <c r="D114" s="20">
        <v>43145</v>
      </c>
      <c r="E114" s="65" t="s">
        <v>128</v>
      </c>
      <c r="F114" s="65" t="s">
        <v>117</v>
      </c>
      <c r="G114" s="27">
        <v>27</v>
      </c>
      <c r="H114" s="27">
        <v>27</v>
      </c>
      <c r="I114" s="28">
        <v>286.11</v>
      </c>
      <c r="J114" s="27">
        <v>8</v>
      </c>
      <c r="K114" s="27">
        <v>3</v>
      </c>
      <c r="L114" s="27">
        <v>5</v>
      </c>
      <c r="M114" s="28">
        <v>286.11</v>
      </c>
      <c r="N114" s="28">
        <v>77.739999999999995</v>
      </c>
      <c r="O114" s="28">
        <v>208.37</v>
      </c>
      <c r="P114" s="19">
        <f t="shared" ref="P114:P116" si="68">M114*1.2*60000</f>
        <v>20599920</v>
      </c>
      <c r="Q114" s="83">
        <f t="shared" ref="Q114" si="69">P114*0.5</f>
        <v>10299960</v>
      </c>
      <c r="R114" s="83">
        <f t="shared" ref="R114" si="70">P114-Q114</f>
        <v>10299960</v>
      </c>
      <c r="S114" s="24"/>
      <c r="T114" s="43"/>
    </row>
    <row r="115" spans="1:20" s="41" customFormat="1" ht="26.1" customHeight="1" x14ac:dyDescent="0.25">
      <c r="A115" s="18" t="s">
        <v>191</v>
      </c>
      <c r="B115" s="144" t="s">
        <v>75</v>
      </c>
      <c r="C115" s="26" t="s">
        <v>270</v>
      </c>
      <c r="D115" s="20">
        <v>43098</v>
      </c>
      <c r="E115" s="65" t="s">
        <v>128</v>
      </c>
      <c r="F115" s="65" t="s">
        <v>117</v>
      </c>
      <c r="G115" s="27">
        <v>48</v>
      </c>
      <c r="H115" s="27">
        <v>48</v>
      </c>
      <c r="I115" s="28">
        <v>720.85</v>
      </c>
      <c r="J115" s="27">
        <v>16</v>
      </c>
      <c r="K115" s="27">
        <v>16</v>
      </c>
      <c r="L115" s="27">
        <v>0</v>
      </c>
      <c r="M115" s="28">
        <v>720.85</v>
      </c>
      <c r="N115" s="28">
        <v>720.85</v>
      </c>
      <c r="O115" s="28">
        <v>0</v>
      </c>
      <c r="P115" s="19">
        <f t="shared" si="68"/>
        <v>51901200</v>
      </c>
      <c r="Q115" s="83">
        <f>P115*0.5</f>
        <v>25950600</v>
      </c>
      <c r="R115" s="83">
        <f>P115-Q115</f>
        <v>25950600</v>
      </c>
      <c r="S115" s="24"/>
      <c r="T115" s="43"/>
    </row>
    <row r="116" spans="1:20" s="41" customFormat="1" ht="26.1" customHeight="1" x14ac:dyDescent="0.25">
      <c r="A116" s="18" t="s">
        <v>192</v>
      </c>
      <c r="B116" s="144" t="s">
        <v>35</v>
      </c>
      <c r="C116" s="26" t="s">
        <v>233</v>
      </c>
      <c r="D116" s="20">
        <v>43363</v>
      </c>
      <c r="E116" s="65" t="s">
        <v>128</v>
      </c>
      <c r="F116" s="65" t="s">
        <v>117</v>
      </c>
      <c r="G116" s="27">
        <v>12</v>
      </c>
      <c r="H116" s="27">
        <v>12</v>
      </c>
      <c r="I116" s="28">
        <v>129.05000000000001</v>
      </c>
      <c r="J116" s="27">
        <v>3</v>
      </c>
      <c r="K116" s="27">
        <v>3</v>
      </c>
      <c r="L116" s="27">
        <v>0</v>
      </c>
      <c r="M116" s="30">
        <v>129.05000000000001</v>
      </c>
      <c r="N116" s="28">
        <v>129.05000000000001</v>
      </c>
      <c r="O116" s="28">
        <v>0</v>
      </c>
      <c r="P116" s="19">
        <f t="shared" si="68"/>
        <v>9291600</v>
      </c>
      <c r="Q116" s="19">
        <f>P116*0.5</f>
        <v>4645800</v>
      </c>
      <c r="R116" s="19">
        <f t="shared" ref="R116" si="71">P116-Q116</f>
        <v>4645800</v>
      </c>
      <c r="S116" s="17"/>
    </row>
    <row r="117" spans="1:20" s="41" customFormat="1" ht="26.1" customHeight="1" x14ac:dyDescent="0.35">
      <c r="A117" s="18" t="s">
        <v>193</v>
      </c>
      <c r="B117" s="133" t="s">
        <v>386</v>
      </c>
      <c r="C117" s="66" t="s">
        <v>378</v>
      </c>
      <c r="D117" s="67">
        <v>43865</v>
      </c>
      <c r="E117" s="65" t="s">
        <v>118</v>
      </c>
      <c r="F117" s="65" t="s">
        <v>304</v>
      </c>
      <c r="G117" s="68">
        <v>30</v>
      </c>
      <c r="H117" s="68">
        <v>30</v>
      </c>
      <c r="I117" s="69">
        <v>371.93</v>
      </c>
      <c r="J117" s="68">
        <v>11</v>
      </c>
      <c r="K117" s="68">
        <v>5</v>
      </c>
      <c r="L117" s="68">
        <v>6</v>
      </c>
      <c r="M117" s="69">
        <v>371.93</v>
      </c>
      <c r="N117" s="69">
        <v>148.06</v>
      </c>
      <c r="O117" s="70">
        <v>223.87</v>
      </c>
      <c r="P117" s="83">
        <f>M117*1.2*60000</f>
        <v>26778960</v>
      </c>
      <c r="Q117" s="71">
        <f>P117*0.5</f>
        <v>13389480</v>
      </c>
      <c r="R117" s="71">
        <f>P117-Q117</f>
        <v>13389480</v>
      </c>
      <c r="S117" s="86"/>
    </row>
    <row r="118" spans="1:20" s="41" customFormat="1" ht="15" customHeight="1" x14ac:dyDescent="0.25">
      <c r="A118" s="161" t="s">
        <v>416</v>
      </c>
      <c r="B118" s="162"/>
      <c r="C118" s="18" t="s">
        <v>30</v>
      </c>
      <c r="D118" s="18" t="s">
        <v>30</v>
      </c>
      <c r="E118" s="18" t="s">
        <v>30</v>
      </c>
      <c r="F118" s="18" t="s">
        <v>30</v>
      </c>
      <c r="G118" s="29">
        <f>SUM(G120,G121,G122,G123,G124,G125,G127,G129,G130,G131,G133,G135,G137,G138,G139,G140,G142,G143,G144,G145,G147,G148,G150,G151)</f>
        <v>436</v>
      </c>
      <c r="H118" s="29">
        <f t="shared" ref="H118:R118" si="72">SUM(H120,H121,H122,H123,H124,H125,H127,H129,H130,H131,H133,H135,H137,H138,H139,H140,H142,H143,H144,H145,H147,H148,H150,H151)</f>
        <v>436</v>
      </c>
      <c r="I118" s="30">
        <f t="shared" si="72"/>
        <v>7799.58</v>
      </c>
      <c r="J118" s="29">
        <f t="shared" si="72"/>
        <v>238</v>
      </c>
      <c r="K118" s="29">
        <f t="shared" si="72"/>
        <v>157</v>
      </c>
      <c r="L118" s="29">
        <f t="shared" si="72"/>
        <v>81</v>
      </c>
      <c r="M118" s="30">
        <f t="shared" si="72"/>
        <v>7799.58</v>
      </c>
      <c r="N118" s="30">
        <f t="shared" si="72"/>
        <v>5350.66</v>
      </c>
      <c r="O118" s="30">
        <f t="shared" si="72"/>
        <v>2448.9199999999996</v>
      </c>
      <c r="P118" s="19">
        <f t="shared" si="72"/>
        <v>533213365.44</v>
      </c>
      <c r="Q118" s="19">
        <f t="shared" si="72"/>
        <v>471480561.16799986</v>
      </c>
      <c r="R118" s="19">
        <f t="shared" si="72"/>
        <v>61732804.272000015</v>
      </c>
      <c r="S118" s="17"/>
    </row>
    <row r="119" spans="1:20" s="41" customFormat="1" ht="26.1" customHeight="1" x14ac:dyDescent="0.25">
      <c r="A119" s="159" t="s">
        <v>44</v>
      </c>
      <c r="B119" s="160"/>
      <c r="C119" s="18" t="s">
        <v>19</v>
      </c>
      <c r="D119" s="18" t="s">
        <v>19</v>
      </c>
      <c r="E119" s="18" t="s">
        <v>19</v>
      </c>
      <c r="F119" s="18" t="s">
        <v>19</v>
      </c>
      <c r="G119" s="29">
        <f>SUM(G120:G125)</f>
        <v>79</v>
      </c>
      <c r="H119" s="29">
        <f t="shared" ref="H119:R119" si="73">SUM(H120:H125)</f>
        <v>79</v>
      </c>
      <c r="I119" s="30">
        <f t="shared" si="73"/>
        <v>1513.6200000000001</v>
      </c>
      <c r="J119" s="29">
        <f t="shared" si="73"/>
        <v>47</v>
      </c>
      <c r="K119" s="29">
        <f t="shared" si="73"/>
        <v>29</v>
      </c>
      <c r="L119" s="29">
        <f t="shared" si="73"/>
        <v>18</v>
      </c>
      <c r="M119" s="30">
        <f t="shared" si="73"/>
        <v>1513.6200000000001</v>
      </c>
      <c r="N119" s="30">
        <f t="shared" si="73"/>
        <v>980.02999999999986</v>
      </c>
      <c r="O119" s="30">
        <f t="shared" si="73"/>
        <v>533.59</v>
      </c>
      <c r="P119" s="19">
        <f t="shared" si="73"/>
        <v>100934236.07999998</v>
      </c>
      <c r="Q119" s="19">
        <f t="shared" si="73"/>
        <v>95887524.275999993</v>
      </c>
      <c r="R119" s="19">
        <f t="shared" si="73"/>
        <v>5046711.8040000033</v>
      </c>
      <c r="S119" s="17"/>
    </row>
    <row r="120" spans="1:20" s="41" customFormat="1" ht="26.1" customHeight="1" x14ac:dyDescent="0.25">
      <c r="A120" s="18" t="s">
        <v>447</v>
      </c>
      <c r="B120" s="131" t="s">
        <v>116</v>
      </c>
      <c r="C120" s="18" t="s">
        <v>252</v>
      </c>
      <c r="D120" s="20">
        <v>43278</v>
      </c>
      <c r="E120" s="65" t="s">
        <v>117</v>
      </c>
      <c r="F120" s="65" t="s">
        <v>118</v>
      </c>
      <c r="G120" s="29">
        <v>18</v>
      </c>
      <c r="H120" s="29">
        <v>18</v>
      </c>
      <c r="I120" s="30">
        <v>291.27999999999997</v>
      </c>
      <c r="J120" s="29">
        <v>9</v>
      </c>
      <c r="K120" s="29">
        <v>6</v>
      </c>
      <c r="L120" s="29">
        <v>3</v>
      </c>
      <c r="M120" s="30">
        <v>291.27999999999997</v>
      </c>
      <c r="N120" s="30">
        <v>208.38</v>
      </c>
      <c r="O120" s="30">
        <v>82.9</v>
      </c>
      <c r="P120" s="19">
        <f>M120*1.2*55570</f>
        <v>19423715.519999996</v>
      </c>
      <c r="Q120" s="19">
        <f t="shared" ref="Q120:Q131" si="74">P120*0.95</f>
        <v>18452529.743999995</v>
      </c>
      <c r="R120" s="19">
        <f t="shared" ref="R120:R121" si="75">P120-Q120</f>
        <v>971185.77600000054</v>
      </c>
      <c r="S120" s="17"/>
    </row>
    <row r="121" spans="1:20" s="41" customFormat="1" ht="26.1" customHeight="1" x14ac:dyDescent="0.25">
      <c r="A121" s="18" t="s">
        <v>194</v>
      </c>
      <c r="B121" s="131" t="s">
        <v>119</v>
      </c>
      <c r="C121" s="18" t="s">
        <v>253</v>
      </c>
      <c r="D121" s="20">
        <v>43278</v>
      </c>
      <c r="E121" s="65" t="s">
        <v>117</v>
      </c>
      <c r="F121" s="65" t="s">
        <v>118</v>
      </c>
      <c r="G121" s="29">
        <v>18</v>
      </c>
      <c r="H121" s="29">
        <v>18</v>
      </c>
      <c r="I121" s="30">
        <v>444.42</v>
      </c>
      <c r="J121" s="29">
        <v>13</v>
      </c>
      <c r="K121" s="29">
        <v>8</v>
      </c>
      <c r="L121" s="29">
        <v>5</v>
      </c>
      <c r="M121" s="30">
        <v>444.42</v>
      </c>
      <c r="N121" s="30">
        <v>312.67</v>
      </c>
      <c r="O121" s="30">
        <v>131.75</v>
      </c>
      <c r="P121" s="19">
        <f t="shared" ref="P121:P125" si="76">M121*1.2*55570</f>
        <v>29635703.279999997</v>
      </c>
      <c r="Q121" s="19">
        <f t="shared" si="74"/>
        <v>28153918.115999997</v>
      </c>
      <c r="R121" s="19">
        <f t="shared" si="75"/>
        <v>1481785.1640000008</v>
      </c>
      <c r="S121" s="17"/>
    </row>
    <row r="122" spans="1:20" s="41" customFormat="1" ht="26.1" customHeight="1" x14ac:dyDescent="0.25">
      <c r="A122" s="18" t="s">
        <v>195</v>
      </c>
      <c r="B122" s="131" t="s">
        <v>120</v>
      </c>
      <c r="C122" s="18" t="s">
        <v>254</v>
      </c>
      <c r="D122" s="20">
        <v>43278</v>
      </c>
      <c r="E122" s="65" t="s">
        <v>117</v>
      </c>
      <c r="F122" s="65" t="s">
        <v>118</v>
      </c>
      <c r="G122" s="29">
        <v>11</v>
      </c>
      <c r="H122" s="29">
        <v>11</v>
      </c>
      <c r="I122" s="30">
        <v>166.29</v>
      </c>
      <c r="J122" s="29">
        <v>6</v>
      </c>
      <c r="K122" s="29">
        <v>4</v>
      </c>
      <c r="L122" s="29">
        <v>2</v>
      </c>
      <c r="M122" s="30">
        <v>166.29</v>
      </c>
      <c r="N122" s="30">
        <v>115.89</v>
      </c>
      <c r="O122" s="30">
        <v>50.4</v>
      </c>
      <c r="P122" s="19">
        <f t="shared" si="76"/>
        <v>11088882.359999999</v>
      </c>
      <c r="Q122" s="19">
        <f t="shared" si="74"/>
        <v>10534438.241999999</v>
      </c>
      <c r="R122" s="19">
        <f t="shared" ref="R122:R125" si="77">P122-Q122</f>
        <v>554444.11800000072</v>
      </c>
      <c r="S122" s="17"/>
    </row>
    <row r="123" spans="1:20" s="41" customFormat="1" ht="26.1" customHeight="1" x14ac:dyDescent="0.25">
      <c r="A123" s="18" t="s">
        <v>196</v>
      </c>
      <c r="B123" s="131" t="s">
        <v>121</v>
      </c>
      <c r="C123" s="18" t="s">
        <v>255</v>
      </c>
      <c r="D123" s="20">
        <v>43280</v>
      </c>
      <c r="E123" s="65" t="s">
        <v>117</v>
      </c>
      <c r="F123" s="65" t="s">
        <v>118</v>
      </c>
      <c r="G123" s="29">
        <v>11</v>
      </c>
      <c r="H123" s="29">
        <v>11</v>
      </c>
      <c r="I123" s="30">
        <v>213.65</v>
      </c>
      <c r="J123" s="29">
        <v>8</v>
      </c>
      <c r="K123" s="29">
        <v>7</v>
      </c>
      <c r="L123" s="29">
        <v>1</v>
      </c>
      <c r="M123" s="30">
        <v>213.65</v>
      </c>
      <c r="N123" s="30">
        <v>183.5</v>
      </c>
      <c r="O123" s="30">
        <v>30.15</v>
      </c>
      <c r="P123" s="19">
        <f t="shared" si="76"/>
        <v>14247036.6</v>
      </c>
      <c r="Q123" s="19">
        <f t="shared" si="74"/>
        <v>13534684.77</v>
      </c>
      <c r="R123" s="19">
        <f t="shared" si="77"/>
        <v>712351.83000000007</v>
      </c>
      <c r="S123" s="17"/>
    </row>
    <row r="124" spans="1:20" s="41" customFormat="1" ht="26.1" customHeight="1" x14ac:dyDescent="0.25">
      <c r="A124" s="18" t="s">
        <v>197</v>
      </c>
      <c r="B124" s="131" t="s">
        <v>122</v>
      </c>
      <c r="C124" s="18" t="s">
        <v>256</v>
      </c>
      <c r="D124" s="20">
        <v>43280</v>
      </c>
      <c r="E124" s="65" t="s">
        <v>117</v>
      </c>
      <c r="F124" s="65" t="s">
        <v>118</v>
      </c>
      <c r="G124" s="29">
        <v>9</v>
      </c>
      <c r="H124" s="29">
        <v>9</v>
      </c>
      <c r="I124" s="30">
        <v>170</v>
      </c>
      <c r="J124" s="29">
        <v>4</v>
      </c>
      <c r="K124" s="29">
        <v>3</v>
      </c>
      <c r="L124" s="29">
        <v>1</v>
      </c>
      <c r="M124" s="30">
        <v>170</v>
      </c>
      <c r="N124" s="30">
        <v>138.19999999999999</v>
      </c>
      <c r="O124" s="30">
        <v>31.8</v>
      </c>
      <c r="P124" s="19">
        <f t="shared" si="76"/>
        <v>11336280</v>
      </c>
      <c r="Q124" s="19">
        <f t="shared" si="74"/>
        <v>10769466</v>
      </c>
      <c r="R124" s="19">
        <f t="shared" si="77"/>
        <v>566814</v>
      </c>
      <c r="S124" s="17"/>
    </row>
    <row r="125" spans="1:20" s="41" customFormat="1" ht="26.1" customHeight="1" x14ac:dyDescent="0.25">
      <c r="A125" s="18" t="s">
        <v>198</v>
      </c>
      <c r="B125" s="131" t="s">
        <v>123</v>
      </c>
      <c r="C125" s="18" t="s">
        <v>257</v>
      </c>
      <c r="D125" s="20">
        <v>43280</v>
      </c>
      <c r="E125" s="65" t="s">
        <v>117</v>
      </c>
      <c r="F125" s="65" t="s">
        <v>118</v>
      </c>
      <c r="G125" s="29">
        <v>12</v>
      </c>
      <c r="H125" s="29">
        <v>12</v>
      </c>
      <c r="I125" s="30">
        <v>227.98</v>
      </c>
      <c r="J125" s="29">
        <v>7</v>
      </c>
      <c r="K125" s="29">
        <v>1</v>
      </c>
      <c r="L125" s="29">
        <v>6</v>
      </c>
      <c r="M125" s="30">
        <v>227.98</v>
      </c>
      <c r="N125" s="30">
        <v>21.39</v>
      </c>
      <c r="O125" s="30">
        <v>206.59</v>
      </c>
      <c r="P125" s="19">
        <f t="shared" si="76"/>
        <v>15202618.319999998</v>
      </c>
      <c r="Q125" s="19">
        <f t="shared" si="74"/>
        <v>14442487.403999997</v>
      </c>
      <c r="R125" s="19">
        <f t="shared" si="77"/>
        <v>760130.91600000113</v>
      </c>
      <c r="S125" s="17"/>
    </row>
    <row r="126" spans="1:20" s="41" customFormat="1" ht="26.1" customHeight="1" x14ac:dyDescent="0.25">
      <c r="A126" s="159" t="s">
        <v>301</v>
      </c>
      <c r="B126" s="160"/>
      <c r="C126" s="18" t="s">
        <v>30</v>
      </c>
      <c r="D126" s="18" t="s">
        <v>30</v>
      </c>
      <c r="E126" s="18" t="s">
        <v>30</v>
      </c>
      <c r="F126" s="18" t="s">
        <v>30</v>
      </c>
      <c r="G126" s="29">
        <f>SUM(G127)</f>
        <v>5</v>
      </c>
      <c r="H126" s="29">
        <f t="shared" ref="H126:R126" si="78">SUM(H127)</f>
        <v>5</v>
      </c>
      <c r="I126" s="30">
        <f t="shared" si="78"/>
        <v>79.099999999999994</v>
      </c>
      <c r="J126" s="29">
        <f t="shared" si="78"/>
        <v>4</v>
      </c>
      <c r="K126" s="29">
        <f t="shared" si="78"/>
        <v>0</v>
      </c>
      <c r="L126" s="29">
        <f t="shared" si="78"/>
        <v>4</v>
      </c>
      <c r="M126" s="30">
        <f t="shared" si="78"/>
        <v>79.099999999999994</v>
      </c>
      <c r="N126" s="30">
        <f t="shared" si="78"/>
        <v>0</v>
      </c>
      <c r="O126" s="30">
        <f t="shared" si="78"/>
        <v>79.099999999999994</v>
      </c>
      <c r="P126" s="19">
        <f t="shared" si="78"/>
        <v>5274704.3999999994</v>
      </c>
      <c r="Q126" s="19">
        <f t="shared" si="78"/>
        <v>5010969.1799999988</v>
      </c>
      <c r="R126" s="19">
        <f t="shared" si="78"/>
        <v>263735.22000000067</v>
      </c>
      <c r="S126" s="82"/>
    </row>
    <row r="127" spans="1:20" s="41" customFormat="1" ht="26.1" customHeight="1" x14ac:dyDescent="0.25">
      <c r="A127" s="18" t="s">
        <v>199</v>
      </c>
      <c r="B127" s="134" t="s">
        <v>303</v>
      </c>
      <c r="C127" s="18">
        <v>492</v>
      </c>
      <c r="D127" s="20">
        <v>43619</v>
      </c>
      <c r="E127" s="65" t="s">
        <v>117</v>
      </c>
      <c r="F127" s="65" t="s">
        <v>118</v>
      </c>
      <c r="G127" s="29">
        <v>5</v>
      </c>
      <c r="H127" s="29">
        <v>5</v>
      </c>
      <c r="I127" s="30">
        <v>79.099999999999994</v>
      </c>
      <c r="J127" s="29">
        <v>4</v>
      </c>
      <c r="K127" s="29">
        <v>0</v>
      </c>
      <c r="L127" s="29">
        <v>4</v>
      </c>
      <c r="M127" s="30">
        <v>79.099999999999994</v>
      </c>
      <c r="N127" s="30">
        <v>0</v>
      </c>
      <c r="O127" s="30">
        <v>79.099999999999994</v>
      </c>
      <c r="P127" s="19">
        <f>M127*1.2*55570</f>
        <v>5274704.3999999994</v>
      </c>
      <c r="Q127" s="19">
        <f>P127*0.95</f>
        <v>5010969.1799999988</v>
      </c>
      <c r="R127" s="19">
        <f t="shared" ref="R127" si="79">P127-Q127</f>
        <v>263735.22000000067</v>
      </c>
      <c r="S127" s="82"/>
    </row>
    <row r="128" spans="1:20" s="41" customFormat="1" ht="26.1" customHeight="1" x14ac:dyDescent="0.25">
      <c r="A128" s="159" t="s">
        <v>70</v>
      </c>
      <c r="B128" s="160"/>
      <c r="C128" s="18" t="s">
        <v>19</v>
      </c>
      <c r="D128" s="18" t="s">
        <v>19</v>
      </c>
      <c r="E128" s="18" t="s">
        <v>19</v>
      </c>
      <c r="F128" s="18" t="s">
        <v>19</v>
      </c>
      <c r="G128" s="29">
        <f t="shared" ref="G128:R128" si="80">SUM(G129:G131)</f>
        <v>49</v>
      </c>
      <c r="H128" s="29">
        <f t="shared" si="80"/>
        <v>49</v>
      </c>
      <c r="I128" s="30">
        <f t="shared" si="80"/>
        <v>915.55</v>
      </c>
      <c r="J128" s="29">
        <f t="shared" si="80"/>
        <v>33</v>
      </c>
      <c r="K128" s="29">
        <f t="shared" si="80"/>
        <v>24</v>
      </c>
      <c r="L128" s="29">
        <f t="shared" si="80"/>
        <v>9</v>
      </c>
      <c r="M128" s="30">
        <f t="shared" si="80"/>
        <v>915.55</v>
      </c>
      <c r="N128" s="30">
        <f t="shared" si="80"/>
        <v>666.31999999999994</v>
      </c>
      <c r="O128" s="30">
        <f t="shared" si="80"/>
        <v>249.23</v>
      </c>
      <c r="P128" s="19">
        <f t="shared" si="80"/>
        <v>61052536.200000003</v>
      </c>
      <c r="Q128" s="19">
        <f t="shared" si="80"/>
        <v>57999909.389999993</v>
      </c>
      <c r="R128" s="19">
        <f t="shared" si="80"/>
        <v>3052626.8100000015</v>
      </c>
      <c r="S128" s="17"/>
    </row>
    <row r="129" spans="1:19" s="41" customFormat="1" ht="26.1" customHeight="1" x14ac:dyDescent="0.25">
      <c r="A129" s="18" t="s">
        <v>200</v>
      </c>
      <c r="B129" s="131" t="s">
        <v>141</v>
      </c>
      <c r="C129" s="18">
        <v>697</v>
      </c>
      <c r="D129" s="20">
        <v>43404</v>
      </c>
      <c r="E129" s="65" t="s">
        <v>117</v>
      </c>
      <c r="F129" s="65" t="s">
        <v>118</v>
      </c>
      <c r="G129" s="29">
        <v>12</v>
      </c>
      <c r="H129" s="29">
        <v>12</v>
      </c>
      <c r="I129" s="30">
        <v>163.44</v>
      </c>
      <c r="J129" s="29">
        <v>6</v>
      </c>
      <c r="K129" s="29">
        <v>4</v>
      </c>
      <c r="L129" s="29">
        <v>2</v>
      </c>
      <c r="M129" s="30">
        <v>163.44</v>
      </c>
      <c r="N129" s="30">
        <v>123.54</v>
      </c>
      <c r="O129" s="30">
        <v>39.9</v>
      </c>
      <c r="P129" s="19">
        <f t="shared" ref="P129:P131" si="81">M129*1.2*55570</f>
        <v>10898832.959999999</v>
      </c>
      <c r="Q129" s="19">
        <f t="shared" si="74"/>
        <v>10353891.311999999</v>
      </c>
      <c r="R129" s="19">
        <f t="shared" ref="R129" si="82">P129-Q129</f>
        <v>544941.64800000004</v>
      </c>
      <c r="S129" s="17"/>
    </row>
    <row r="130" spans="1:19" s="41" customFormat="1" ht="26.1" customHeight="1" x14ac:dyDescent="0.25">
      <c r="A130" s="18" t="s">
        <v>201</v>
      </c>
      <c r="B130" s="131" t="s">
        <v>81</v>
      </c>
      <c r="C130" s="18">
        <v>350</v>
      </c>
      <c r="D130" s="20">
        <v>43264</v>
      </c>
      <c r="E130" s="65" t="s">
        <v>117</v>
      </c>
      <c r="F130" s="65" t="s">
        <v>118</v>
      </c>
      <c r="G130" s="29">
        <v>33</v>
      </c>
      <c r="H130" s="29">
        <v>33</v>
      </c>
      <c r="I130" s="30">
        <v>667.58</v>
      </c>
      <c r="J130" s="29">
        <v>23</v>
      </c>
      <c r="K130" s="29">
        <v>20</v>
      </c>
      <c r="L130" s="29">
        <v>3</v>
      </c>
      <c r="M130" s="30">
        <v>667.58</v>
      </c>
      <c r="N130" s="30">
        <v>542.78</v>
      </c>
      <c r="O130" s="30">
        <v>124.8</v>
      </c>
      <c r="P130" s="19">
        <f t="shared" si="81"/>
        <v>44516904.719999999</v>
      </c>
      <c r="Q130" s="19">
        <f t="shared" si="74"/>
        <v>42291059.483999997</v>
      </c>
      <c r="R130" s="19">
        <f t="shared" ref="R130:R131" si="83">P130-Q130</f>
        <v>2225845.2360000014</v>
      </c>
      <c r="S130" s="17"/>
    </row>
    <row r="131" spans="1:19" s="41" customFormat="1" ht="26.1" customHeight="1" x14ac:dyDescent="0.25">
      <c r="A131" s="18" t="s">
        <v>202</v>
      </c>
      <c r="B131" s="131" t="s">
        <v>140</v>
      </c>
      <c r="C131" s="18">
        <v>729</v>
      </c>
      <c r="D131" s="20">
        <v>43423</v>
      </c>
      <c r="E131" s="65" t="s">
        <v>117</v>
      </c>
      <c r="F131" s="65" t="s">
        <v>118</v>
      </c>
      <c r="G131" s="29">
        <v>4</v>
      </c>
      <c r="H131" s="29">
        <v>4</v>
      </c>
      <c r="I131" s="30">
        <v>84.53</v>
      </c>
      <c r="J131" s="29">
        <v>4</v>
      </c>
      <c r="K131" s="29">
        <v>0</v>
      </c>
      <c r="L131" s="29">
        <v>4</v>
      </c>
      <c r="M131" s="30">
        <v>84.53</v>
      </c>
      <c r="N131" s="30">
        <v>0</v>
      </c>
      <c r="O131" s="30">
        <v>84.53</v>
      </c>
      <c r="P131" s="19">
        <f t="shared" si="81"/>
        <v>5636798.5199999996</v>
      </c>
      <c r="Q131" s="19">
        <f t="shared" si="74"/>
        <v>5354958.5939999996</v>
      </c>
      <c r="R131" s="19">
        <f t="shared" si="83"/>
        <v>281839.92599999998</v>
      </c>
      <c r="S131" s="17"/>
    </row>
    <row r="132" spans="1:19" s="41" customFormat="1" ht="26.1" customHeight="1" x14ac:dyDescent="0.25">
      <c r="A132" s="159" t="s">
        <v>136</v>
      </c>
      <c r="B132" s="160"/>
      <c r="C132" s="18" t="s">
        <v>19</v>
      </c>
      <c r="D132" s="18" t="s">
        <v>19</v>
      </c>
      <c r="E132" s="18" t="s">
        <v>19</v>
      </c>
      <c r="F132" s="18" t="s">
        <v>19</v>
      </c>
      <c r="G132" s="27">
        <f>SUM(G133)</f>
        <v>19</v>
      </c>
      <c r="H132" s="27">
        <f t="shared" ref="H132:P132" si="84">SUM(H133)</f>
        <v>19</v>
      </c>
      <c r="I132" s="28">
        <f t="shared" si="84"/>
        <v>350.62</v>
      </c>
      <c r="J132" s="27">
        <f t="shared" si="84"/>
        <v>8</v>
      </c>
      <c r="K132" s="27">
        <f t="shared" si="84"/>
        <v>7</v>
      </c>
      <c r="L132" s="27">
        <f t="shared" si="84"/>
        <v>1</v>
      </c>
      <c r="M132" s="28">
        <f t="shared" si="84"/>
        <v>350.62</v>
      </c>
      <c r="N132" s="28">
        <f t="shared" si="84"/>
        <v>311.02</v>
      </c>
      <c r="O132" s="28">
        <f t="shared" si="84"/>
        <v>39.6</v>
      </c>
      <c r="P132" s="83">
        <f t="shared" si="84"/>
        <v>23380744.079999998</v>
      </c>
      <c r="Q132" s="83">
        <f>Q133</f>
        <v>22211706.875999998</v>
      </c>
      <c r="R132" s="83">
        <f>R133</f>
        <v>1169037.2039999999</v>
      </c>
      <c r="S132" s="17"/>
    </row>
    <row r="133" spans="1:19" s="41" customFormat="1" ht="26.1" customHeight="1" x14ac:dyDescent="0.25">
      <c r="A133" s="18" t="s">
        <v>203</v>
      </c>
      <c r="B133" s="134" t="s">
        <v>137</v>
      </c>
      <c r="C133" s="18">
        <v>350</v>
      </c>
      <c r="D133" s="20">
        <v>43335</v>
      </c>
      <c r="E133" s="65" t="s">
        <v>117</v>
      </c>
      <c r="F133" s="65" t="s">
        <v>118</v>
      </c>
      <c r="G133" s="29">
        <v>19</v>
      </c>
      <c r="H133" s="29">
        <v>19</v>
      </c>
      <c r="I133" s="30">
        <v>350.62</v>
      </c>
      <c r="J133" s="27">
        <v>8</v>
      </c>
      <c r="K133" s="27">
        <v>7</v>
      </c>
      <c r="L133" s="27">
        <v>1</v>
      </c>
      <c r="M133" s="30">
        <v>350.62</v>
      </c>
      <c r="N133" s="30">
        <v>311.02</v>
      </c>
      <c r="O133" s="30">
        <v>39.6</v>
      </c>
      <c r="P133" s="19">
        <f>M133*1.2*55570</f>
        <v>23380744.079999998</v>
      </c>
      <c r="Q133" s="83">
        <f>P133*0.95</f>
        <v>22211706.875999998</v>
      </c>
      <c r="R133" s="83">
        <f t="shared" ref="R133" si="85">P133-Q133</f>
        <v>1169037.2039999999</v>
      </c>
      <c r="S133" s="17"/>
    </row>
    <row r="134" spans="1:19" s="41" customFormat="1" ht="26.1" customHeight="1" x14ac:dyDescent="0.25">
      <c r="A134" s="159" t="s">
        <v>138</v>
      </c>
      <c r="B134" s="160"/>
      <c r="C134" s="18" t="s">
        <v>19</v>
      </c>
      <c r="D134" s="18" t="s">
        <v>19</v>
      </c>
      <c r="E134" s="18" t="s">
        <v>19</v>
      </c>
      <c r="F134" s="18" t="s">
        <v>19</v>
      </c>
      <c r="G134" s="27">
        <f t="shared" ref="G134:R134" si="86">SUM(G135:G135)</f>
        <v>44</v>
      </c>
      <c r="H134" s="27">
        <f t="shared" si="86"/>
        <v>44</v>
      </c>
      <c r="I134" s="28">
        <f t="shared" si="86"/>
        <v>759.85</v>
      </c>
      <c r="J134" s="27">
        <f t="shared" si="86"/>
        <v>22</v>
      </c>
      <c r="K134" s="27">
        <f t="shared" si="86"/>
        <v>0</v>
      </c>
      <c r="L134" s="27">
        <f t="shared" si="86"/>
        <v>22</v>
      </c>
      <c r="M134" s="28">
        <f t="shared" si="86"/>
        <v>759.85</v>
      </c>
      <c r="N134" s="28">
        <f t="shared" si="86"/>
        <v>0</v>
      </c>
      <c r="O134" s="28">
        <f t="shared" si="86"/>
        <v>759.85</v>
      </c>
      <c r="P134" s="83">
        <f t="shared" si="86"/>
        <v>50669837.400000006</v>
      </c>
      <c r="Q134" s="83">
        <f t="shared" si="86"/>
        <v>48136345.530000001</v>
      </c>
      <c r="R134" s="83">
        <f t="shared" si="86"/>
        <v>2533491.8700000048</v>
      </c>
      <c r="S134" s="17"/>
    </row>
    <row r="135" spans="1:19" s="41" customFormat="1" ht="26.1" customHeight="1" x14ac:dyDescent="0.25">
      <c r="A135" s="18" t="s">
        <v>204</v>
      </c>
      <c r="B135" s="140" t="s">
        <v>139</v>
      </c>
      <c r="C135" s="26" t="s">
        <v>267</v>
      </c>
      <c r="D135" s="20">
        <v>43283</v>
      </c>
      <c r="E135" s="65" t="s">
        <v>117</v>
      </c>
      <c r="F135" s="65" t="s">
        <v>118</v>
      </c>
      <c r="G135" s="27">
        <v>44</v>
      </c>
      <c r="H135" s="27">
        <v>44</v>
      </c>
      <c r="I135" s="28">
        <v>759.85</v>
      </c>
      <c r="J135" s="27">
        <v>22</v>
      </c>
      <c r="K135" s="27">
        <v>0</v>
      </c>
      <c r="L135" s="27">
        <v>22</v>
      </c>
      <c r="M135" s="28">
        <v>759.85</v>
      </c>
      <c r="N135" s="28">
        <v>0</v>
      </c>
      <c r="O135" s="28">
        <v>759.85</v>
      </c>
      <c r="P135" s="19">
        <f>M135*1.2*55570</f>
        <v>50669837.400000006</v>
      </c>
      <c r="Q135" s="83">
        <f>P135*0.95</f>
        <v>48136345.530000001</v>
      </c>
      <c r="R135" s="84">
        <f t="shared" ref="R135" si="87">P135-Q135</f>
        <v>2533491.8700000048</v>
      </c>
      <c r="S135" s="17"/>
    </row>
    <row r="136" spans="1:19" s="41" customFormat="1" ht="26.1" customHeight="1" x14ac:dyDescent="0.25">
      <c r="A136" s="159" t="s">
        <v>25</v>
      </c>
      <c r="B136" s="160"/>
      <c r="C136" s="18" t="s">
        <v>19</v>
      </c>
      <c r="D136" s="18" t="s">
        <v>19</v>
      </c>
      <c r="E136" s="18" t="s">
        <v>19</v>
      </c>
      <c r="F136" s="18" t="s">
        <v>19</v>
      </c>
      <c r="G136" s="27">
        <f>SUM(G137:G140)</f>
        <v>86</v>
      </c>
      <c r="H136" s="27">
        <f t="shared" ref="H136:R136" si="88">SUM(H137:H140)</f>
        <v>86</v>
      </c>
      <c r="I136" s="28">
        <f t="shared" si="88"/>
        <v>1715.42</v>
      </c>
      <c r="J136" s="27">
        <f t="shared" si="88"/>
        <v>49</v>
      </c>
      <c r="K136" s="27">
        <f t="shared" si="88"/>
        <v>40</v>
      </c>
      <c r="L136" s="27">
        <f t="shared" si="88"/>
        <v>9</v>
      </c>
      <c r="M136" s="30">
        <f t="shared" si="88"/>
        <v>1715.42</v>
      </c>
      <c r="N136" s="28">
        <f t="shared" si="88"/>
        <v>1536.44</v>
      </c>
      <c r="O136" s="28">
        <f t="shared" si="88"/>
        <v>178.98000000000002</v>
      </c>
      <c r="P136" s="83">
        <f t="shared" si="88"/>
        <v>114391067.27999997</v>
      </c>
      <c r="Q136" s="83">
        <f t="shared" si="88"/>
        <v>108671513.91599998</v>
      </c>
      <c r="R136" s="83">
        <f t="shared" si="88"/>
        <v>5719553.3640000075</v>
      </c>
      <c r="S136" s="17"/>
    </row>
    <row r="137" spans="1:19" s="41" customFormat="1" ht="26.1" customHeight="1" x14ac:dyDescent="0.25">
      <c r="A137" s="135" t="s">
        <v>205</v>
      </c>
      <c r="B137" s="144" t="s">
        <v>320</v>
      </c>
      <c r="C137" s="23">
        <v>697</v>
      </c>
      <c r="D137" s="20">
        <v>43098</v>
      </c>
      <c r="E137" s="65" t="s">
        <v>117</v>
      </c>
      <c r="F137" s="65" t="s">
        <v>118</v>
      </c>
      <c r="G137" s="27">
        <v>17</v>
      </c>
      <c r="H137" s="27">
        <v>17</v>
      </c>
      <c r="I137" s="28">
        <v>332.4</v>
      </c>
      <c r="J137" s="27">
        <f>K137+L137</f>
        <v>8</v>
      </c>
      <c r="K137" s="27">
        <v>8</v>
      </c>
      <c r="L137" s="27">
        <v>0</v>
      </c>
      <c r="M137" s="30">
        <v>332.4</v>
      </c>
      <c r="N137" s="28">
        <v>332.4</v>
      </c>
      <c r="O137" s="28">
        <v>0</v>
      </c>
      <c r="P137" s="19">
        <f t="shared" ref="P137:P140" si="89">M137*1.2*55570</f>
        <v>22165761.599999998</v>
      </c>
      <c r="Q137" s="83">
        <f>P137*0.95</f>
        <v>21057473.519999996</v>
      </c>
      <c r="R137" s="83">
        <f t="shared" ref="R137:R138" si="90">P137-Q137</f>
        <v>1108288.0800000019</v>
      </c>
      <c r="S137" s="17"/>
    </row>
    <row r="138" spans="1:19" s="41" customFormat="1" ht="26.1" customHeight="1" x14ac:dyDescent="0.25">
      <c r="A138" s="136" t="s">
        <v>458</v>
      </c>
      <c r="B138" s="144" t="s">
        <v>321</v>
      </c>
      <c r="C138" s="23">
        <v>699</v>
      </c>
      <c r="D138" s="20">
        <v>43098</v>
      </c>
      <c r="E138" s="65" t="s">
        <v>117</v>
      </c>
      <c r="F138" s="65" t="s">
        <v>118</v>
      </c>
      <c r="G138" s="27">
        <v>26</v>
      </c>
      <c r="H138" s="27">
        <v>26</v>
      </c>
      <c r="I138" s="28">
        <v>487.58</v>
      </c>
      <c r="J138" s="27">
        <f>K138+L138</f>
        <v>15</v>
      </c>
      <c r="K138" s="27">
        <v>7</v>
      </c>
      <c r="L138" s="27">
        <v>8</v>
      </c>
      <c r="M138" s="30">
        <f>N138+O138</f>
        <v>487.58000000000004</v>
      </c>
      <c r="N138" s="28">
        <v>342</v>
      </c>
      <c r="O138" s="28">
        <v>145.58000000000001</v>
      </c>
      <c r="P138" s="19">
        <f t="shared" si="89"/>
        <v>32513784.719999999</v>
      </c>
      <c r="Q138" s="83">
        <f>P138*0.95</f>
        <v>30888095.483999997</v>
      </c>
      <c r="R138" s="83">
        <f t="shared" si="90"/>
        <v>1625689.2360000014</v>
      </c>
      <c r="S138" s="17"/>
    </row>
    <row r="139" spans="1:19" s="41" customFormat="1" ht="26.1" customHeight="1" x14ac:dyDescent="0.25">
      <c r="A139" s="136" t="s">
        <v>206</v>
      </c>
      <c r="B139" s="144" t="s">
        <v>322</v>
      </c>
      <c r="C139" s="23">
        <v>698</v>
      </c>
      <c r="D139" s="20">
        <v>43098</v>
      </c>
      <c r="E139" s="65" t="s">
        <v>117</v>
      </c>
      <c r="F139" s="65" t="s">
        <v>118</v>
      </c>
      <c r="G139" s="27">
        <v>12</v>
      </c>
      <c r="H139" s="27">
        <v>12</v>
      </c>
      <c r="I139" s="28">
        <v>281.52</v>
      </c>
      <c r="J139" s="27">
        <f>K139+L139</f>
        <v>8</v>
      </c>
      <c r="K139" s="27">
        <v>7</v>
      </c>
      <c r="L139" s="27">
        <v>1</v>
      </c>
      <c r="M139" s="30">
        <f>N139+O139</f>
        <v>281.52</v>
      </c>
      <c r="N139" s="28">
        <v>248.12</v>
      </c>
      <c r="O139" s="28">
        <v>33.4</v>
      </c>
      <c r="P139" s="19">
        <f t="shared" si="89"/>
        <v>18772879.679999996</v>
      </c>
      <c r="Q139" s="83">
        <f>P139*0.95</f>
        <v>17834235.695999995</v>
      </c>
      <c r="R139" s="83">
        <f t="shared" ref="R139" si="91">P139-Q139</f>
        <v>938643.9840000011</v>
      </c>
      <c r="S139" s="17"/>
    </row>
    <row r="140" spans="1:19" s="41" customFormat="1" ht="26.1" customHeight="1" x14ac:dyDescent="0.25">
      <c r="A140" s="136" t="s">
        <v>207</v>
      </c>
      <c r="B140" s="144" t="s">
        <v>456</v>
      </c>
      <c r="C140" s="23">
        <v>521</v>
      </c>
      <c r="D140" s="20">
        <v>44152</v>
      </c>
      <c r="E140" s="65" t="s">
        <v>117</v>
      </c>
      <c r="F140" s="65" t="s">
        <v>118</v>
      </c>
      <c r="G140" s="27">
        <v>31</v>
      </c>
      <c r="H140" s="27">
        <v>31</v>
      </c>
      <c r="I140" s="28">
        <v>613.91999999999996</v>
      </c>
      <c r="J140" s="27">
        <v>18</v>
      </c>
      <c r="K140" s="27">
        <v>18</v>
      </c>
      <c r="L140" s="27">
        <v>0</v>
      </c>
      <c r="M140" s="30">
        <v>613.91999999999996</v>
      </c>
      <c r="N140" s="28">
        <v>613.91999999999996</v>
      </c>
      <c r="O140" s="28">
        <v>0</v>
      </c>
      <c r="P140" s="19">
        <f t="shared" si="89"/>
        <v>40938641.279999994</v>
      </c>
      <c r="Q140" s="83">
        <f>P140*0.95</f>
        <v>38891709.215999991</v>
      </c>
      <c r="R140" s="83">
        <f t="shared" ref="R140" si="92">P140-Q140</f>
        <v>2046932.064000003</v>
      </c>
      <c r="S140" s="17"/>
    </row>
    <row r="141" spans="1:19" s="41" customFormat="1" ht="26.1" customHeight="1" x14ac:dyDescent="0.25">
      <c r="A141" s="159" t="s">
        <v>571</v>
      </c>
      <c r="B141" s="160"/>
      <c r="C141" s="18" t="s">
        <v>19</v>
      </c>
      <c r="D141" s="18" t="s">
        <v>19</v>
      </c>
      <c r="E141" s="18" t="s">
        <v>19</v>
      </c>
      <c r="F141" s="18" t="s">
        <v>19</v>
      </c>
      <c r="G141" s="27">
        <f>SUM(G142:G145)</f>
        <v>106</v>
      </c>
      <c r="H141" s="27">
        <f t="shared" ref="H141:R141" si="93">SUM(H142:H145)</f>
        <v>106</v>
      </c>
      <c r="I141" s="28">
        <f t="shared" si="93"/>
        <v>1579.67</v>
      </c>
      <c r="J141" s="27">
        <f t="shared" si="93"/>
        <v>49</v>
      </c>
      <c r="K141" s="27">
        <f t="shared" si="93"/>
        <v>39</v>
      </c>
      <c r="L141" s="27">
        <f t="shared" si="93"/>
        <v>10</v>
      </c>
      <c r="M141" s="28">
        <f t="shared" si="93"/>
        <v>1579.67</v>
      </c>
      <c r="N141" s="28">
        <f t="shared" si="93"/>
        <v>1232.3800000000001</v>
      </c>
      <c r="O141" s="28">
        <f t="shared" si="93"/>
        <v>347.28999999999996</v>
      </c>
      <c r="P141" s="83">
        <f t="shared" si="93"/>
        <v>113736240</v>
      </c>
      <c r="Q141" s="83">
        <f t="shared" si="93"/>
        <v>90988992</v>
      </c>
      <c r="R141" s="83">
        <f t="shared" si="93"/>
        <v>22747247.999999993</v>
      </c>
      <c r="S141" s="17"/>
    </row>
    <row r="142" spans="1:19" s="41" customFormat="1" ht="26.1" customHeight="1" x14ac:dyDescent="0.25">
      <c r="A142" s="18" t="s">
        <v>459</v>
      </c>
      <c r="B142" s="144" t="s">
        <v>271</v>
      </c>
      <c r="C142" s="75" t="s">
        <v>272</v>
      </c>
      <c r="D142" s="20">
        <v>43067</v>
      </c>
      <c r="E142" s="65" t="s">
        <v>117</v>
      </c>
      <c r="F142" s="65" t="s">
        <v>118</v>
      </c>
      <c r="G142" s="27">
        <v>25</v>
      </c>
      <c r="H142" s="27">
        <v>25</v>
      </c>
      <c r="I142" s="28">
        <v>396.32</v>
      </c>
      <c r="J142" s="27">
        <v>12</v>
      </c>
      <c r="K142" s="27">
        <v>9</v>
      </c>
      <c r="L142" s="27">
        <v>3</v>
      </c>
      <c r="M142" s="28">
        <f>N142+O142</f>
        <v>396.32000000000005</v>
      </c>
      <c r="N142" s="28">
        <v>283.85000000000002</v>
      </c>
      <c r="O142" s="28">
        <v>112.47</v>
      </c>
      <c r="P142" s="83">
        <f>M142*1.2*60000</f>
        <v>28535040.000000004</v>
      </c>
      <c r="Q142" s="83">
        <f t="shared" ref="Q142:Q145" si="94">P142*0.8</f>
        <v>22828032.000000004</v>
      </c>
      <c r="R142" s="83">
        <f t="shared" ref="R142" si="95">P142-Q142</f>
        <v>5707008</v>
      </c>
      <c r="S142" s="24"/>
    </row>
    <row r="143" spans="1:19" s="41" customFormat="1" ht="26.1" customHeight="1" x14ac:dyDescent="0.25">
      <c r="A143" s="18" t="s">
        <v>208</v>
      </c>
      <c r="B143" s="144" t="s">
        <v>273</v>
      </c>
      <c r="C143" s="75" t="s">
        <v>272</v>
      </c>
      <c r="D143" s="20">
        <v>43067</v>
      </c>
      <c r="E143" s="65" t="s">
        <v>117</v>
      </c>
      <c r="F143" s="65" t="s">
        <v>118</v>
      </c>
      <c r="G143" s="27">
        <v>28</v>
      </c>
      <c r="H143" s="27">
        <v>28</v>
      </c>
      <c r="I143" s="28">
        <v>401.21</v>
      </c>
      <c r="J143" s="27">
        <v>12</v>
      </c>
      <c r="K143" s="27">
        <v>10</v>
      </c>
      <c r="L143" s="27">
        <v>2</v>
      </c>
      <c r="M143" s="28">
        <f>N143+O143</f>
        <v>401.21000000000004</v>
      </c>
      <c r="N143" s="28">
        <v>327.23</v>
      </c>
      <c r="O143" s="28">
        <v>73.98</v>
      </c>
      <c r="P143" s="83">
        <f t="shared" ref="P143:P145" si="96">M143*1.2*60000</f>
        <v>28887120</v>
      </c>
      <c r="Q143" s="83">
        <f t="shared" si="94"/>
        <v>23109696</v>
      </c>
      <c r="R143" s="83">
        <f t="shared" ref="R143:R145" si="97">P143-Q143</f>
        <v>5777424</v>
      </c>
      <c r="S143" s="24"/>
    </row>
    <row r="144" spans="1:19" s="41" customFormat="1" ht="26.1" customHeight="1" x14ac:dyDescent="0.25">
      <c r="A144" s="18" t="s">
        <v>209</v>
      </c>
      <c r="B144" s="144" t="s">
        <v>274</v>
      </c>
      <c r="C144" s="75" t="s">
        <v>272</v>
      </c>
      <c r="D144" s="20">
        <v>43067</v>
      </c>
      <c r="E144" s="65" t="s">
        <v>117</v>
      </c>
      <c r="F144" s="65" t="s">
        <v>118</v>
      </c>
      <c r="G144" s="27">
        <v>28</v>
      </c>
      <c r="H144" s="27">
        <v>28</v>
      </c>
      <c r="I144" s="28">
        <v>392.22</v>
      </c>
      <c r="J144" s="27">
        <v>12</v>
      </c>
      <c r="K144" s="27">
        <v>9</v>
      </c>
      <c r="L144" s="27">
        <v>3</v>
      </c>
      <c r="M144" s="28">
        <f>N144+O144</f>
        <v>392.21999999999997</v>
      </c>
      <c r="N144" s="28">
        <v>282.52</v>
      </c>
      <c r="O144" s="28">
        <v>109.7</v>
      </c>
      <c r="P144" s="83">
        <f t="shared" si="96"/>
        <v>28239839.999999996</v>
      </c>
      <c r="Q144" s="83">
        <f t="shared" si="94"/>
        <v>22591872</v>
      </c>
      <c r="R144" s="83">
        <f t="shared" si="97"/>
        <v>5647967.9999999963</v>
      </c>
      <c r="S144" s="24"/>
    </row>
    <row r="145" spans="1:20" s="41" customFormat="1" ht="26.1" customHeight="1" x14ac:dyDescent="0.25">
      <c r="A145" s="18" t="s">
        <v>315</v>
      </c>
      <c r="B145" s="144" t="s">
        <v>275</v>
      </c>
      <c r="C145" s="75" t="s">
        <v>272</v>
      </c>
      <c r="D145" s="20">
        <v>43067</v>
      </c>
      <c r="E145" s="65" t="s">
        <v>117</v>
      </c>
      <c r="F145" s="65" t="s">
        <v>118</v>
      </c>
      <c r="G145" s="27">
        <v>25</v>
      </c>
      <c r="H145" s="27">
        <v>25</v>
      </c>
      <c r="I145" s="28">
        <v>389.92</v>
      </c>
      <c r="J145" s="27">
        <v>13</v>
      </c>
      <c r="K145" s="27">
        <v>11</v>
      </c>
      <c r="L145" s="27">
        <v>2</v>
      </c>
      <c r="M145" s="28">
        <f>N145+O145</f>
        <v>389.91999999999996</v>
      </c>
      <c r="N145" s="28">
        <v>338.78</v>
      </c>
      <c r="O145" s="28">
        <v>51.14</v>
      </c>
      <c r="P145" s="83">
        <f t="shared" si="96"/>
        <v>28074239.999999996</v>
      </c>
      <c r="Q145" s="83">
        <f t="shared" si="94"/>
        <v>22459392</v>
      </c>
      <c r="R145" s="83">
        <f t="shared" si="97"/>
        <v>5614847.9999999963</v>
      </c>
      <c r="S145" s="24"/>
    </row>
    <row r="146" spans="1:20" s="41" customFormat="1" ht="26.1" customHeight="1" x14ac:dyDescent="0.25">
      <c r="A146" s="159" t="s">
        <v>570</v>
      </c>
      <c r="B146" s="160"/>
      <c r="C146" s="18" t="s">
        <v>19</v>
      </c>
      <c r="D146" s="18" t="s">
        <v>19</v>
      </c>
      <c r="E146" s="18" t="s">
        <v>19</v>
      </c>
      <c r="F146" s="18" t="s">
        <v>19</v>
      </c>
      <c r="G146" s="27">
        <f>SUM(G147:G148)</f>
        <v>33</v>
      </c>
      <c r="H146" s="27">
        <f>SUM(H147:H148)</f>
        <v>33</v>
      </c>
      <c r="I146" s="28">
        <f>SUM(I147:I148)</f>
        <v>494.75</v>
      </c>
      <c r="J146" s="27">
        <f t="shared" ref="J146:R146" si="98">SUM(J147:J148)</f>
        <v>16</v>
      </c>
      <c r="K146" s="27">
        <f t="shared" si="98"/>
        <v>11</v>
      </c>
      <c r="L146" s="27">
        <f t="shared" si="98"/>
        <v>5</v>
      </c>
      <c r="M146" s="28">
        <f t="shared" si="98"/>
        <v>494.75</v>
      </c>
      <c r="N146" s="28">
        <f t="shared" si="98"/>
        <v>349.68</v>
      </c>
      <c r="O146" s="28">
        <f t="shared" si="98"/>
        <v>145.07</v>
      </c>
      <c r="P146" s="19">
        <f t="shared" si="98"/>
        <v>35622000</v>
      </c>
      <c r="Q146" s="19">
        <f t="shared" si="98"/>
        <v>28497600</v>
      </c>
      <c r="R146" s="19">
        <f t="shared" si="98"/>
        <v>7124400</v>
      </c>
      <c r="S146" s="17"/>
    </row>
    <row r="147" spans="1:20" s="41" customFormat="1" ht="26.1" customHeight="1" x14ac:dyDescent="0.25">
      <c r="A147" s="18" t="s">
        <v>210</v>
      </c>
      <c r="B147" s="144" t="s">
        <v>329</v>
      </c>
      <c r="C147" s="26" t="s">
        <v>269</v>
      </c>
      <c r="D147" s="20">
        <v>43280</v>
      </c>
      <c r="E147" s="65" t="s">
        <v>117</v>
      </c>
      <c r="F147" s="65" t="s">
        <v>118</v>
      </c>
      <c r="G147" s="27">
        <v>26</v>
      </c>
      <c r="H147" s="27">
        <v>26</v>
      </c>
      <c r="I147" s="28">
        <v>368.85</v>
      </c>
      <c r="J147" s="27">
        <v>12</v>
      </c>
      <c r="K147" s="27">
        <v>9</v>
      </c>
      <c r="L147" s="27">
        <v>3</v>
      </c>
      <c r="M147" s="28">
        <v>368.85</v>
      </c>
      <c r="N147" s="28">
        <v>289.38</v>
      </c>
      <c r="O147" s="28">
        <v>79.47</v>
      </c>
      <c r="P147" s="83">
        <f t="shared" ref="P147:P148" si="99">M147*1.2*60000</f>
        <v>26557200</v>
      </c>
      <c r="Q147" s="19">
        <f>P147*0.8</f>
        <v>21245760</v>
      </c>
      <c r="R147" s="19">
        <f t="shared" ref="R147" si="100">P147-Q147</f>
        <v>5311440</v>
      </c>
      <c r="S147" s="17"/>
    </row>
    <row r="148" spans="1:20" s="41" customFormat="1" ht="26.1" customHeight="1" x14ac:dyDescent="0.25">
      <c r="A148" s="18" t="s">
        <v>211</v>
      </c>
      <c r="B148" s="140" t="s">
        <v>330</v>
      </c>
      <c r="C148" s="26" t="s">
        <v>268</v>
      </c>
      <c r="D148" s="20">
        <v>43280</v>
      </c>
      <c r="E148" s="65" t="s">
        <v>117</v>
      </c>
      <c r="F148" s="65" t="s">
        <v>118</v>
      </c>
      <c r="G148" s="27">
        <v>7</v>
      </c>
      <c r="H148" s="27">
        <v>7</v>
      </c>
      <c r="I148" s="28">
        <v>125.9</v>
      </c>
      <c r="J148" s="27">
        <v>4</v>
      </c>
      <c r="K148" s="27">
        <v>2</v>
      </c>
      <c r="L148" s="27">
        <v>2</v>
      </c>
      <c r="M148" s="28">
        <v>125.9</v>
      </c>
      <c r="N148" s="28">
        <v>60.3</v>
      </c>
      <c r="O148" s="28">
        <v>65.599999999999994</v>
      </c>
      <c r="P148" s="83">
        <f t="shared" si="99"/>
        <v>9064800</v>
      </c>
      <c r="Q148" s="19">
        <f>P148*0.8</f>
        <v>7251840</v>
      </c>
      <c r="R148" s="19">
        <f t="shared" ref="R148" si="101">P148-Q148</f>
        <v>1812960</v>
      </c>
      <c r="S148" s="17"/>
    </row>
    <row r="149" spans="1:20" s="41" customFormat="1" ht="26.1" customHeight="1" x14ac:dyDescent="0.25">
      <c r="A149" s="159" t="s">
        <v>27</v>
      </c>
      <c r="B149" s="160"/>
      <c r="C149" s="18" t="s">
        <v>19</v>
      </c>
      <c r="D149" s="18" t="s">
        <v>19</v>
      </c>
      <c r="E149" s="18" t="s">
        <v>19</v>
      </c>
      <c r="F149" s="18" t="s">
        <v>19</v>
      </c>
      <c r="G149" s="79">
        <f>SUM(G150:G151)</f>
        <v>15</v>
      </c>
      <c r="H149" s="79">
        <f t="shared" ref="H149:R149" si="102">SUM(H150:H151)</f>
        <v>15</v>
      </c>
      <c r="I149" s="80">
        <f t="shared" si="102"/>
        <v>391</v>
      </c>
      <c r="J149" s="79">
        <f t="shared" si="102"/>
        <v>10</v>
      </c>
      <c r="K149" s="79">
        <f t="shared" si="102"/>
        <v>7</v>
      </c>
      <c r="L149" s="79">
        <f t="shared" si="102"/>
        <v>3</v>
      </c>
      <c r="M149" s="80">
        <f t="shared" si="102"/>
        <v>391</v>
      </c>
      <c r="N149" s="80">
        <f t="shared" si="102"/>
        <v>274.79000000000002</v>
      </c>
      <c r="O149" s="80">
        <f t="shared" si="102"/>
        <v>116.21</v>
      </c>
      <c r="P149" s="81">
        <f t="shared" si="102"/>
        <v>28152000</v>
      </c>
      <c r="Q149" s="81">
        <f t="shared" si="102"/>
        <v>14076000</v>
      </c>
      <c r="R149" s="81">
        <f t="shared" si="102"/>
        <v>14076000</v>
      </c>
      <c r="S149" s="17"/>
    </row>
    <row r="150" spans="1:20" s="41" customFormat="1" ht="26.1" customHeight="1" x14ac:dyDescent="0.35">
      <c r="A150" s="18" t="s">
        <v>212</v>
      </c>
      <c r="B150" s="144" t="s">
        <v>449</v>
      </c>
      <c r="C150" s="85">
        <v>2036</v>
      </c>
      <c r="D150" s="67">
        <v>43760</v>
      </c>
      <c r="E150" s="65" t="s">
        <v>117</v>
      </c>
      <c r="F150" s="65" t="s">
        <v>118</v>
      </c>
      <c r="G150" s="79">
        <v>6</v>
      </c>
      <c r="H150" s="79">
        <v>6</v>
      </c>
      <c r="I150" s="80">
        <v>116.21</v>
      </c>
      <c r="J150" s="79">
        <v>3</v>
      </c>
      <c r="K150" s="79">
        <v>0</v>
      </c>
      <c r="L150" s="79">
        <v>3</v>
      </c>
      <c r="M150" s="80">
        <v>116.21</v>
      </c>
      <c r="N150" s="80">
        <v>0</v>
      </c>
      <c r="O150" s="80">
        <v>116.21</v>
      </c>
      <c r="P150" s="83">
        <f>M150*1.2*60000</f>
        <v>8367120</v>
      </c>
      <c r="Q150" s="81">
        <f>P150*0.5</f>
        <v>4183560</v>
      </c>
      <c r="R150" s="81">
        <f>P150-Q150</f>
        <v>4183560</v>
      </c>
      <c r="S150" s="86"/>
    </row>
    <row r="151" spans="1:20" s="41" customFormat="1" ht="26.1" customHeight="1" x14ac:dyDescent="0.25">
      <c r="A151" s="18" t="s">
        <v>213</v>
      </c>
      <c r="B151" s="144" t="s">
        <v>334</v>
      </c>
      <c r="C151" s="18">
        <v>1647</v>
      </c>
      <c r="D151" s="20">
        <v>43690</v>
      </c>
      <c r="E151" s="65" t="s">
        <v>117</v>
      </c>
      <c r="F151" s="65" t="s">
        <v>118</v>
      </c>
      <c r="G151" s="27">
        <v>9</v>
      </c>
      <c r="H151" s="27">
        <v>9</v>
      </c>
      <c r="I151" s="28">
        <v>274.79000000000002</v>
      </c>
      <c r="J151" s="27">
        <v>7</v>
      </c>
      <c r="K151" s="27">
        <v>7</v>
      </c>
      <c r="L151" s="27">
        <v>0</v>
      </c>
      <c r="M151" s="28">
        <v>274.79000000000002</v>
      </c>
      <c r="N151" s="28">
        <v>274.79000000000002</v>
      </c>
      <c r="O151" s="28">
        <v>0</v>
      </c>
      <c r="P151" s="83">
        <f>M151*1.2*60000</f>
        <v>19784880</v>
      </c>
      <c r="Q151" s="83">
        <f>P151*0.5</f>
        <v>9892440</v>
      </c>
      <c r="R151" s="83">
        <f>P151-Q151</f>
        <v>9892440</v>
      </c>
      <c r="S151" s="24"/>
      <c r="T151" s="43"/>
    </row>
    <row r="152" spans="1:20" s="41" customFormat="1" ht="20.100000000000001" customHeight="1" x14ac:dyDescent="0.25">
      <c r="A152" s="161" t="s">
        <v>414</v>
      </c>
      <c r="B152" s="162"/>
      <c r="C152" s="18" t="s">
        <v>30</v>
      </c>
      <c r="D152" s="18" t="s">
        <v>30</v>
      </c>
      <c r="E152" s="18" t="s">
        <v>30</v>
      </c>
      <c r="F152" s="18" t="s">
        <v>30</v>
      </c>
      <c r="G152" s="29">
        <f t="shared" ref="G152:R152" si="103">SUM(G154,G155,G156,G157,G158,G159,G161,G163,G164,G166,G168:G177,G179:G186)</f>
        <v>909</v>
      </c>
      <c r="H152" s="29">
        <f t="shared" si="103"/>
        <v>909</v>
      </c>
      <c r="I152" s="30">
        <f t="shared" si="103"/>
        <v>14657.759999999997</v>
      </c>
      <c r="J152" s="29">
        <f t="shared" si="103"/>
        <v>379</v>
      </c>
      <c r="K152" s="29">
        <f t="shared" si="103"/>
        <v>286</v>
      </c>
      <c r="L152" s="29">
        <f t="shared" si="103"/>
        <v>93</v>
      </c>
      <c r="M152" s="30">
        <f t="shared" si="103"/>
        <v>14657.759999999997</v>
      </c>
      <c r="N152" s="30">
        <f t="shared" si="103"/>
        <v>11674.289999999999</v>
      </c>
      <c r="O152" s="83">
        <f t="shared" si="103"/>
        <v>2983.4699999999993</v>
      </c>
      <c r="P152" s="83">
        <f t="shared" si="103"/>
        <v>1032815424.6</v>
      </c>
      <c r="Q152" s="83">
        <f t="shared" si="103"/>
        <v>774447209.37</v>
      </c>
      <c r="R152" s="83">
        <f t="shared" si="103"/>
        <v>258368215.23000002</v>
      </c>
      <c r="S152" s="17"/>
    </row>
    <row r="153" spans="1:20" s="41" customFormat="1" ht="26.1" customHeight="1" x14ac:dyDescent="0.25">
      <c r="A153" s="159" t="s">
        <v>44</v>
      </c>
      <c r="B153" s="160"/>
      <c r="C153" s="18" t="s">
        <v>19</v>
      </c>
      <c r="D153" s="18" t="s">
        <v>19</v>
      </c>
      <c r="E153" s="18" t="s">
        <v>19</v>
      </c>
      <c r="F153" s="18" t="s">
        <v>19</v>
      </c>
      <c r="G153" s="29">
        <f>SUM(G154:G159)</f>
        <v>159</v>
      </c>
      <c r="H153" s="29">
        <f t="shared" ref="H153:R153" si="104">SUM(H154:H159)</f>
        <v>159</v>
      </c>
      <c r="I153" s="30">
        <f t="shared" si="104"/>
        <v>2241.3999999999996</v>
      </c>
      <c r="J153" s="29">
        <f t="shared" si="104"/>
        <v>82</v>
      </c>
      <c r="K153" s="29">
        <f t="shared" si="104"/>
        <v>55</v>
      </c>
      <c r="L153" s="29">
        <f t="shared" si="104"/>
        <v>27</v>
      </c>
      <c r="M153" s="30">
        <f t="shared" si="104"/>
        <v>2241.3999999999996</v>
      </c>
      <c r="N153" s="30">
        <f t="shared" si="104"/>
        <v>1555.71</v>
      </c>
      <c r="O153" s="30">
        <f t="shared" si="104"/>
        <v>685.69</v>
      </c>
      <c r="P153" s="19">
        <f t="shared" si="104"/>
        <v>149465517.59999999</v>
      </c>
      <c r="Q153" s="19">
        <f t="shared" si="104"/>
        <v>141992241.71999997</v>
      </c>
      <c r="R153" s="19">
        <f t="shared" si="104"/>
        <v>7473275.8800000083</v>
      </c>
      <c r="S153" s="17"/>
    </row>
    <row r="154" spans="1:20" s="41" customFormat="1" ht="26.1" customHeight="1" x14ac:dyDescent="0.25">
      <c r="A154" s="18" t="s">
        <v>214</v>
      </c>
      <c r="B154" s="131" t="s">
        <v>124</v>
      </c>
      <c r="C154" s="18" t="s">
        <v>258</v>
      </c>
      <c r="D154" s="20">
        <v>43279</v>
      </c>
      <c r="E154" s="65" t="s">
        <v>118</v>
      </c>
      <c r="F154" s="65" t="s">
        <v>304</v>
      </c>
      <c r="G154" s="29">
        <v>13</v>
      </c>
      <c r="H154" s="29">
        <v>13</v>
      </c>
      <c r="I154" s="30">
        <v>202.6</v>
      </c>
      <c r="J154" s="29">
        <v>7</v>
      </c>
      <c r="K154" s="29">
        <v>7</v>
      </c>
      <c r="L154" s="29">
        <v>0</v>
      </c>
      <c r="M154" s="30">
        <v>202.6</v>
      </c>
      <c r="N154" s="30">
        <v>202.6</v>
      </c>
      <c r="O154" s="30">
        <v>0</v>
      </c>
      <c r="P154" s="19">
        <f>M154*1.2*55570</f>
        <v>13510178.399999999</v>
      </c>
      <c r="Q154" s="19">
        <f t="shared" ref="Q154:Q166" si="105">P154*0.95</f>
        <v>12834669.479999999</v>
      </c>
      <c r="R154" s="19">
        <f t="shared" ref="R154:R156" si="106">P154-Q154</f>
        <v>675508.91999999993</v>
      </c>
      <c r="S154" s="17"/>
    </row>
    <row r="155" spans="1:20" s="41" customFormat="1" ht="26.1" customHeight="1" x14ac:dyDescent="0.25">
      <c r="A155" s="18" t="s">
        <v>215</v>
      </c>
      <c r="B155" s="131" t="s">
        <v>125</v>
      </c>
      <c r="C155" s="18" t="s">
        <v>259</v>
      </c>
      <c r="D155" s="20">
        <v>43280</v>
      </c>
      <c r="E155" s="65" t="s">
        <v>118</v>
      </c>
      <c r="F155" s="65" t="s">
        <v>304</v>
      </c>
      <c r="G155" s="29">
        <v>17</v>
      </c>
      <c r="H155" s="29">
        <v>17</v>
      </c>
      <c r="I155" s="30">
        <v>318.7</v>
      </c>
      <c r="J155" s="29">
        <v>9</v>
      </c>
      <c r="K155" s="29">
        <v>7</v>
      </c>
      <c r="L155" s="29">
        <v>2</v>
      </c>
      <c r="M155" s="30">
        <v>318.7</v>
      </c>
      <c r="N155" s="30">
        <v>236</v>
      </c>
      <c r="O155" s="30">
        <v>82.7</v>
      </c>
      <c r="P155" s="19">
        <f t="shared" ref="P155:P159" si="107">M155*1.2*55570</f>
        <v>21252190.800000001</v>
      </c>
      <c r="Q155" s="19">
        <f t="shared" si="105"/>
        <v>20189581.259999998</v>
      </c>
      <c r="R155" s="19">
        <f t="shared" si="106"/>
        <v>1062609.5400000028</v>
      </c>
      <c r="S155" s="17"/>
    </row>
    <row r="156" spans="1:20" s="41" customFormat="1" ht="26.1" customHeight="1" x14ac:dyDescent="0.25">
      <c r="A156" s="18" t="s">
        <v>216</v>
      </c>
      <c r="B156" s="131" t="s">
        <v>126</v>
      </c>
      <c r="C156" s="18" t="s">
        <v>260</v>
      </c>
      <c r="D156" s="20">
        <v>43280</v>
      </c>
      <c r="E156" s="65" t="s">
        <v>118</v>
      </c>
      <c r="F156" s="65" t="s">
        <v>304</v>
      </c>
      <c r="G156" s="29">
        <v>17</v>
      </c>
      <c r="H156" s="29">
        <v>17</v>
      </c>
      <c r="I156" s="30">
        <v>227.13</v>
      </c>
      <c r="J156" s="29">
        <v>7</v>
      </c>
      <c r="K156" s="29">
        <v>4</v>
      </c>
      <c r="L156" s="29">
        <v>3</v>
      </c>
      <c r="M156" s="30">
        <v>227.13</v>
      </c>
      <c r="N156" s="30">
        <v>142.27000000000001</v>
      </c>
      <c r="O156" s="30">
        <v>84.86</v>
      </c>
      <c r="P156" s="19">
        <f t="shared" si="107"/>
        <v>15145936.92</v>
      </c>
      <c r="Q156" s="19">
        <f t="shared" si="105"/>
        <v>14388640.073999999</v>
      </c>
      <c r="R156" s="19">
        <f t="shared" si="106"/>
        <v>757296.84600000083</v>
      </c>
      <c r="S156" s="17"/>
    </row>
    <row r="157" spans="1:20" s="41" customFormat="1" ht="26.1" customHeight="1" x14ac:dyDescent="0.25">
      <c r="A157" s="135" t="s">
        <v>217</v>
      </c>
      <c r="B157" s="131" t="s">
        <v>319</v>
      </c>
      <c r="C157" s="18" t="s">
        <v>261</v>
      </c>
      <c r="D157" s="20">
        <v>43279</v>
      </c>
      <c r="E157" s="65" t="s">
        <v>118</v>
      </c>
      <c r="F157" s="65" t="s">
        <v>304</v>
      </c>
      <c r="G157" s="29">
        <v>34</v>
      </c>
      <c r="H157" s="29">
        <v>34</v>
      </c>
      <c r="I157" s="30">
        <v>666.64</v>
      </c>
      <c r="J157" s="29">
        <v>23</v>
      </c>
      <c r="K157" s="29">
        <v>18</v>
      </c>
      <c r="L157" s="29">
        <v>5</v>
      </c>
      <c r="M157" s="30">
        <v>666.64</v>
      </c>
      <c r="N157" s="30">
        <v>511.9</v>
      </c>
      <c r="O157" s="30">
        <v>154.74</v>
      </c>
      <c r="P157" s="19">
        <f t="shared" si="107"/>
        <v>44454221.759999998</v>
      </c>
      <c r="Q157" s="19">
        <f t="shared" si="105"/>
        <v>42231510.671999998</v>
      </c>
      <c r="R157" s="19">
        <f t="shared" ref="R157:R159" si="108">P157-Q157</f>
        <v>2222711.0879999995</v>
      </c>
      <c r="S157" s="17"/>
    </row>
    <row r="158" spans="1:20" s="41" customFormat="1" ht="26.1" customHeight="1" x14ac:dyDescent="0.25">
      <c r="A158" s="135" t="s">
        <v>218</v>
      </c>
      <c r="B158" s="131" t="s">
        <v>91</v>
      </c>
      <c r="C158" s="18" t="s">
        <v>262</v>
      </c>
      <c r="D158" s="20">
        <v>43285</v>
      </c>
      <c r="E158" s="65" t="s">
        <v>118</v>
      </c>
      <c r="F158" s="65" t="s">
        <v>304</v>
      </c>
      <c r="G158" s="29">
        <v>12</v>
      </c>
      <c r="H158" s="29">
        <v>12</v>
      </c>
      <c r="I158" s="30">
        <v>201.05</v>
      </c>
      <c r="J158" s="29">
        <v>5</v>
      </c>
      <c r="K158" s="29">
        <v>2</v>
      </c>
      <c r="L158" s="29">
        <v>3</v>
      </c>
      <c r="M158" s="30">
        <v>201.05</v>
      </c>
      <c r="N158" s="30">
        <v>88.15</v>
      </c>
      <c r="O158" s="30">
        <v>112.9</v>
      </c>
      <c r="P158" s="19">
        <f t="shared" si="107"/>
        <v>13406818.199999999</v>
      </c>
      <c r="Q158" s="19">
        <f t="shared" si="105"/>
        <v>12736477.289999999</v>
      </c>
      <c r="R158" s="19">
        <f t="shared" si="108"/>
        <v>670340.91000000015</v>
      </c>
      <c r="S158" s="17"/>
    </row>
    <row r="159" spans="1:20" s="41" customFormat="1" ht="26.1" customHeight="1" x14ac:dyDescent="0.25">
      <c r="A159" s="135" t="s">
        <v>219</v>
      </c>
      <c r="B159" s="131" t="s">
        <v>127</v>
      </c>
      <c r="C159" s="18" t="s">
        <v>263</v>
      </c>
      <c r="D159" s="20">
        <v>43280</v>
      </c>
      <c r="E159" s="65" t="s">
        <v>118</v>
      </c>
      <c r="F159" s="65" t="s">
        <v>304</v>
      </c>
      <c r="G159" s="29">
        <v>66</v>
      </c>
      <c r="H159" s="29">
        <v>66</v>
      </c>
      <c r="I159" s="30">
        <v>625.28</v>
      </c>
      <c r="J159" s="29">
        <v>31</v>
      </c>
      <c r="K159" s="29">
        <v>17</v>
      </c>
      <c r="L159" s="29">
        <v>14</v>
      </c>
      <c r="M159" s="30">
        <v>625.28</v>
      </c>
      <c r="N159" s="30">
        <v>374.79</v>
      </c>
      <c r="O159" s="30">
        <v>250.49</v>
      </c>
      <c r="P159" s="19">
        <f t="shared" si="107"/>
        <v>41696171.519999996</v>
      </c>
      <c r="Q159" s="19">
        <f t="shared" si="105"/>
        <v>39611362.943999991</v>
      </c>
      <c r="R159" s="19">
        <f t="shared" si="108"/>
        <v>2084808.576000005</v>
      </c>
      <c r="S159" s="17"/>
    </row>
    <row r="160" spans="1:20" s="41" customFormat="1" ht="26.1" customHeight="1" x14ac:dyDescent="0.25">
      <c r="A160" s="157" t="s">
        <v>33</v>
      </c>
      <c r="B160" s="191"/>
      <c r="C160" s="85" t="s">
        <v>30</v>
      </c>
      <c r="D160" s="67" t="s">
        <v>30</v>
      </c>
      <c r="E160" s="67" t="s">
        <v>30</v>
      </c>
      <c r="F160" s="67" t="s">
        <v>30</v>
      </c>
      <c r="G160" s="68">
        <v>18</v>
      </c>
      <c r="H160" s="68">
        <v>18</v>
      </c>
      <c r="I160" s="69">
        <v>413.52</v>
      </c>
      <c r="J160" s="68">
        <v>10</v>
      </c>
      <c r="K160" s="68">
        <v>10</v>
      </c>
      <c r="L160" s="68">
        <v>0</v>
      </c>
      <c r="M160" s="69">
        <v>413.52</v>
      </c>
      <c r="N160" s="69">
        <v>413.52</v>
      </c>
      <c r="O160" s="70">
        <v>0</v>
      </c>
      <c r="P160" s="71">
        <f>P161</f>
        <v>27575167.679999996</v>
      </c>
      <c r="Q160" s="71">
        <f>P160*0.95</f>
        <v>26196409.295999996</v>
      </c>
      <c r="R160" s="71">
        <f t="shared" ref="R160" si="109">P160-Q160</f>
        <v>1378758.3839999996</v>
      </c>
      <c r="S160" s="17"/>
    </row>
    <row r="161" spans="1:19" s="41" customFormat="1" ht="26.1" customHeight="1" x14ac:dyDescent="0.25">
      <c r="A161" s="72" t="s">
        <v>220</v>
      </c>
      <c r="B161" s="145" t="s">
        <v>572</v>
      </c>
      <c r="C161" s="66" t="s">
        <v>376</v>
      </c>
      <c r="D161" s="67">
        <v>43945</v>
      </c>
      <c r="E161" s="65" t="s">
        <v>118</v>
      </c>
      <c r="F161" s="65" t="s">
        <v>304</v>
      </c>
      <c r="G161" s="68">
        <v>18</v>
      </c>
      <c r="H161" s="68">
        <v>18</v>
      </c>
      <c r="I161" s="69">
        <v>413.52</v>
      </c>
      <c r="J161" s="68">
        <v>10</v>
      </c>
      <c r="K161" s="68">
        <v>10</v>
      </c>
      <c r="L161" s="68">
        <v>0</v>
      </c>
      <c r="M161" s="69">
        <v>413.52</v>
      </c>
      <c r="N161" s="69">
        <v>413.52</v>
      </c>
      <c r="O161" s="70">
        <v>0</v>
      </c>
      <c r="P161" s="19">
        <f>M161*1.2*55570</f>
        <v>27575167.679999996</v>
      </c>
      <c r="Q161" s="71">
        <f>P161*0.95</f>
        <v>26196409.295999996</v>
      </c>
      <c r="R161" s="71">
        <f t="shared" ref="R161" si="110">P161-Q161</f>
        <v>1378758.3839999996</v>
      </c>
      <c r="S161" s="17"/>
    </row>
    <row r="162" spans="1:19" s="41" customFormat="1" ht="26.1" customHeight="1" x14ac:dyDescent="0.25">
      <c r="A162" s="159" t="s">
        <v>573</v>
      </c>
      <c r="B162" s="160"/>
      <c r="C162" s="18" t="s">
        <v>19</v>
      </c>
      <c r="D162" s="18" t="s">
        <v>19</v>
      </c>
      <c r="E162" s="18" t="s">
        <v>19</v>
      </c>
      <c r="F162" s="18" t="s">
        <v>19</v>
      </c>
      <c r="G162" s="27">
        <f>SUM(G163,G164)</f>
        <v>58</v>
      </c>
      <c r="H162" s="27">
        <f t="shared" ref="H162:R162" si="111">SUM(H163,H164)</f>
        <v>58</v>
      </c>
      <c r="I162" s="69">
        <f t="shared" si="111"/>
        <v>1268.58</v>
      </c>
      <c r="J162" s="27">
        <f t="shared" si="111"/>
        <v>26</v>
      </c>
      <c r="K162" s="27">
        <f t="shared" si="111"/>
        <v>26</v>
      </c>
      <c r="L162" s="27">
        <f t="shared" si="111"/>
        <v>0</v>
      </c>
      <c r="M162" s="69">
        <f t="shared" si="111"/>
        <v>1268.58</v>
      </c>
      <c r="N162" s="69">
        <f t="shared" si="111"/>
        <v>1268.58</v>
      </c>
      <c r="O162" s="69">
        <f t="shared" si="111"/>
        <v>0</v>
      </c>
      <c r="P162" s="71">
        <f t="shared" si="111"/>
        <v>84593988.719999999</v>
      </c>
      <c r="Q162" s="71">
        <f t="shared" si="111"/>
        <v>80364289.283999994</v>
      </c>
      <c r="R162" s="71">
        <f t="shared" si="111"/>
        <v>4229699.4360000044</v>
      </c>
      <c r="S162" s="17"/>
    </row>
    <row r="163" spans="1:19" s="41" customFormat="1" ht="26.1" customHeight="1" x14ac:dyDescent="0.25">
      <c r="A163" s="18" t="s">
        <v>221</v>
      </c>
      <c r="B163" s="140" t="s">
        <v>574</v>
      </c>
      <c r="C163" s="23">
        <v>526</v>
      </c>
      <c r="D163" s="74">
        <v>43258</v>
      </c>
      <c r="E163" s="65" t="s">
        <v>118</v>
      </c>
      <c r="F163" s="65" t="s">
        <v>304</v>
      </c>
      <c r="G163" s="27">
        <v>20</v>
      </c>
      <c r="H163" s="27">
        <v>20</v>
      </c>
      <c r="I163" s="28">
        <v>385.8</v>
      </c>
      <c r="J163" s="27">
        <v>8</v>
      </c>
      <c r="K163" s="27">
        <v>8</v>
      </c>
      <c r="L163" s="27">
        <v>0</v>
      </c>
      <c r="M163" s="28">
        <v>385.8</v>
      </c>
      <c r="N163" s="28">
        <v>385.8</v>
      </c>
      <c r="O163" s="28">
        <v>0</v>
      </c>
      <c r="P163" s="19">
        <f t="shared" ref="P163:P164" si="112">M163*1.2*55570</f>
        <v>25726687.199999999</v>
      </c>
      <c r="Q163" s="19">
        <f t="shared" si="105"/>
        <v>24440352.84</v>
      </c>
      <c r="R163" s="19">
        <f t="shared" ref="R163" si="113">P163-Q163</f>
        <v>1286334.3599999994</v>
      </c>
      <c r="S163" s="17"/>
    </row>
    <row r="164" spans="1:19" s="41" customFormat="1" ht="26.1" customHeight="1" x14ac:dyDescent="0.25">
      <c r="A164" s="18" t="s">
        <v>222</v>
      </c>
      <c r="B164" s="134" t="s">
        <v>575</v>
      </c>
      <c r="C164" s="18">
        <v>1117</v>
      </c>
      <c r="D164" s="20">
        <v>43430</v>
      </c>
      <c r="E164" s="65" t="s">
        <v>118</v>
      </c>
      <c r="F164" s="65" t="s">
        <v>304</v>
      </c>
      <c r="G164" s="29">
        <v>38</v>
      </c>
      <c r="H164" s="29">
        <v>38</v>
      </c>
      <c r="I164" s="30">
        <v>882.78</v>
      </c>
      <c r="J164" s="29">
        <v>18</v>
      </c>
      <c r="K164" s="29">
        <v>18</v>
      </c>
      <c r="L164" s="29">
        <v>0</v>
      </c>
      <c r="M164" s="30">
        <v>882.78</v>
      </c>
      <c r="N164" s="30">
        <v>882.78</v>
      </c>
      <c r="O164" s="30">
        <v>0</v>
      </c>
      <c r="P164" s="19">
        <f t="shared" si="112"/>
        <v>58867301.520000003</v>
      </c>
      <c r="Q164" s="19">
        <f>P164*0.95</f>
        <v>55923936.443999998</v>
      </c>
      <c r="R164" s="19">
        <f t="shared" ref="R164" si="114">P164-Q164</f>
        <v>2943365.076000005</v>
      </c>
      <c r="S164" s="82"/>
    </row>
    <row r="165" spans="1:19" s="41" customFormat="1" ht="26.1" customHeight="1" x14ac:dyDescent="0.25">
      <c r="A165" s="159" t="s">
        <v>576</v>
      </c>
      <c r="B165" s="160"/>
      <c r="C165" s="18" t="s">
        <v>19</v>
      </c>
      <c r="D165" s="18" t="s">
        <v>19</v>
      </c>
      <c r="E165" s="18" t="s">
        <v>19</v>
      </c>
      <c r="F165" s="18" t="s">
        <v>19</v>
      </c>
      <c r="G165" s="27">
        <f>G166</f>
        <v>26</v>
      </c>
      <c r="H165" s="27">
        <f t="shared" ref="H165:O165" si="115">H166</f>
        <v>26</v>
      </c>
      <c r="I165" s="28">
        <f t="shared" si="115"/>
        <v>317.14999999999998</v>
      </c>
      <c r="J165" s="27">
        <f t="shared" si="115"/>
        <v>12</v>
      </c>
      <c r="K165" s="27">
        <f t="shared" si="115"/>
        <v>5</v>
      </c>
      <c r="L165" s="27">
        <f t="shared" si="115"/>
        <v>7</v>
      </c>
      <c r="M165" s="28">
        <f t="shared" si="115"/>
        <v>317.14999999999998</v>
      </c>
      <c r="N165" s="28">
        <f t="shared" si="115"/>
        <v>151.36000000000001</v>
      </c>
      <c r="O165" s="28">
        <f t="shared" si="115"/>
        <v>165.79</v>
      </c>
      <c r="P165" s="19">
        <f>P166</f>
        <v>21148830.599999998</v>
      </c>
      <c r="Q165" s="19">
        <f t="shared" si="105"/>
        <v>20091389.069999997</v>
      </c>
      <c r="R165" s="19">
        <f t="shared" ref="R165:R166" si="116">P165-Q165</f>
        <v>1057441.5300000012</v>
      </c>
      <c r="S165" s="17"/>
    </row>
    <row r="166" spans="1:19" s="41" customFormat="1" ht="26.1" customHeight="1" x14ac:dyDescent="0.25">
      <c r="A166" s="135" t="s">
        <v>223</v>
      </c>
      <c r="B166" s="140" t="s">
        <v>558</v>
      </c>
      <c r="C166" s="26" t="s">
        <v>89</v>
      </c>
      <c r="D166" s="20">
        <v>43227</v>
      </c>
      <c r="E166" s="65" t="s">
        <v>118</v>
      </c>
      <c r="F166" s="65" t="s">
        <v>304</v>
      </c>
      <c r="G166" s="27">
        <v>26</v>
      </c>
      <c r="H166" s="27">
        <v>26</v>
      </c>
      <c r="I166" s="28">
        <v>317.14999999999998</v>
      </c>
      <c r="J166" s="27">
        <v>12</v>
      </c>
      <c r="K166" s="27">
        <v>5</v>
      </c>
      <c r="L166" s="27">
        <v>7</v>
      </c>
      <c r="M166" s="28">
        <v>317.14999999999998</v>
      </c>
      <c r="N166" s="28">
        <v>151.36000000000001</v>
      </c>
      <c r="O166" s="28">
        <v>165.79</v>
      </c>
      <c r="P166" s="19">
        <f>M166*1.2*55570</f>
        <v>21148830.599999998</v>
      </c>
      <c r="Q166" s="19">
        <f t="shared" si="105"/>
        <v>20091389.069999997</v>
      </c>
      <c r="R166" s="19">
        <f t="shared" si="116"/>
        <v>1057441.5300000012</v>
      </c>
      <c r="S166" s="17"/>
    </row>
    <row r="167" spans="1:19" s="41" customFormat="1" ht="26.1" customHeight="1" x14ac:dyDescent="0.25">
      <c r="A167" s="159" t="s">
        <v>571</v>
      </c>
      <c r="B167" s="160"/>
      <c r="C167" s="18" t="s">
        <v>19</v>
      </c>
      <c r="D167" s="18" t="s">
        <v>19</v>
      </c>
      <c r="E167" s="18" t="s">
        <v>19</v>
      </c>
      <c r="F167" s="18" t="s">
        <v>19</v>
      </c>
      <c r="G167" s="27">
        <f>SUM(G168:G177)</f>
        <v>346</v>
      </c>
      <c r="H167" s="27">
        <f t="shared" ref="H167:R167" si="117">SUM(H168:H177)</f>
        <v>346</v>
      </c>
      <c r="I167" s="28">
        <f t="shared" si="117"/>
        <v>6054.95</v>
      </c>
      <c r="J167" s="27">
        <f t="shared" si="117"/>
        <v>134</v>
      </c>
      <c r="K167" s="27">
        <f t="shared" si="117"/>
        <v>101</v>
      </c>
      <c r="L167" s="27">
        <f t="shared" si="117"/>
        <v>33</v>
      </c>
      <c r="M167" s="30">
        <f t="shared" si="117"/>
        <v>6054.95</v>
      </c>
      <c r="N167" s="28">
        <f t="shared" si="117"/>
        <v>4786.57</v>
      </c>
      <c r="O167" s="28">
        <f t="shared" si="117"/>
        <v>1268.3799999999999</v>
      </c>
      <c r="P167" s="83">
        <f t="shared" si="117"/>
        <v>435956400</v>
      </c>
      <c r="Q167" s="83">
        <f t="shared" si="117"/>
        <v>348765120</v>
      </c>
      <c r="R167" s="83">
        <f t="shared" si="117"/>
        <v>87191280</v>
      </c>
      <c r="S167" s="17"/>
    </row>
    <row r="168" spans="1:19" s="41" customFormat="1" ht="26.1" customHeight="1" x14ac:dyDescent="0.25">
      <c r="A168" s="18" t="s">
        <v>224</v>
      </c>
      <c r="B168" s="131" t="s">
        <v>51</v>
      </c>
      <c r="C168" s="75" t="s">
        <v>228</v>
      </c>
      <c r="D168" s="20">
        <v>43000</v>
      </c>
      <c r="E168" s="65" t="s">
        <v>118</v>
      </c>
      <c r="F168" s="65" t="s">
        <v>304</v>
      </c>
      <c r="G168" s="27">
        <v>26</v>
      </c>
      <c r="H168" s="27">
        <v>26</v>
      </c>
      <c r="I168" s="28">
        <v>404.7</v>
      </c>
      <c r="J168" s="27">
        <v>9</v>
      </c>
      <c r="K168" s="27">
        <v>6</v>
      </c>
      <c r="L168" s="27">
        <v>3</v>
      </c>
      <c r="M168" s="30">
        <v>404.7</v>
      </c>
      <c r="N168" s="28">
        <v>293.42</v>
      </c>
      <c r="O168" s="28">
        <v>111.28</v>
      </c>
      <c r="P168" s="83">
        <f>M168*1.2*60000</f>
        <v>29138400</v>
      </c>
      <c r="Q168" s="83">
        <f t="shared" ref="Q168:Q177" si="118">P168*0.8</f>
        <v>23310720</v>
      </c>
      <c r="R168" s="83">
        <f t="shared" ref="R168" si="119">P168-Q168</f>
        <v>5827680</v>
      </c>
      <c r="S168" s="17"/>
    </row>
    <row r="169" spans="1:19" s="41" customFormat="1" ht="26.1" customHeight="1" x14ac:dyDescent="0.25">
      <c r="A169" s="18" t="s">
        <v>225</v>
      </c>
      <c r="B169" s="131" t="s">
        <v>52</v>
      </c>
      <c r="C169" s="75" t="s">
        <v>228</v>
      </c>
      <c r="D169" s="20">
        <v>43000</v>
      </c>
      <c r="E169" s="65" t="s">
        <v>118</v>
      </c>
      <c r="F169" s="65" t="s">
        <v>304</v>
      </c>
      <c r="G169" s="27">
        <v>28</v>
      </c>
      <c r="H169" s="27">
        <v>28</v>
      </c>
      <c r="I169" s="28">
        <v>340.9</v>
      </c>
      <c r="J169" s="27">
        <v>10</v>
      </c>
      <c r="K169" s="27">
        <v>3</v>
      </c>
      <c r="L169" s="27">
        <v>7</v>
      </c>
      <c r="M169" s="30">
        <v>340.9</v>
      </c>
      <c r="N169" s="28">
        <v>120</v>
      </c>
      <c r="O169" s="28">
        <v>220.9</v>
      </c>
      <c r="P169" s="83">
        <f t="shared" ref="P169:P177" si="120">M169*1.2*60000</f>
        <v>24544800</v>
      </c>
      <c r="Q169" s="83">
        <f t="shared" si="118"/>
        <v>19635840</v>
      </c>
      <c r="R169" s="83">
        <f t="shared" ref="R169:R177" si="121">P169-Q169</f>
        <v>4908960</v>
      </c>
      <c r="S169" s="17"/>
    </row>
    <row r="170" spans="1:19" s="41" customFormat="1" ht="26.1" customHeight="1" x14ac:dyDescent="0.25">
      <c r="A170" s="18" t="s">
        <v>226</v>
      </c>
      <c r="B170" s="131" t="s">
        <v>53</v>
      </c>
      <c r="C170" s="75" t="s">
        <v>228</v>
      </c>
      <c r="D170" s="20">
        <v>43000</v>
      </c>
      <c r="E170" s="65" t="s">
        <v>118</v>
      </c>
      <c r="F170" s="65" t="s">
        <v>304</v>
      </c>
      <c r="G170" s="27">
        <v>23</v>
      </c>
      <c r="H170" s="27">
        <v>23</v>
      </c>
      <c r="I170" s="28">
        <v>331.5</v>
      </c>
      <c r="J170" s="27">
        <v>10</v>
      </c>
      <c r="K170" s="27">
        <v>1</v>
      </c>
      <c r="L170" s="27">
        <v>9</v>
      </c>
      <c r="M170" s="30">
        <v>331.5</v>
      </c>
      <c r="N170" s="28">
        <v>41.2</v>
      </c>
      <c r="O170" s="28">
        <v>290.3</v>
      </c>
      <c r="P170" s="83">
        <f t="shared" si="120"/>
        <v>23868000</v>
      </c>
      <c r="Q170" s="83">
        <f t="shared" si="118"/>
        <v>19094400</v>
      </c>
      <c r="R170" s="83">
        <f t="shared" si="121"/>
        <v>4773600</v>
      </c>
      <c r="S170" s="17"/>
    </row>
    <row r="171" spans="1:19" s="41" customFormat="1" ht="26.1" customHeight="1" x14ac:dyDescent="0.25">
      <c r="A171" s="18" t="s">
        <v>277</v>
      </c>
      <c r="B171" s="131" t="s">
        <v>54</v>
      </c>
      <c r="C171" s="75" t="s">
        <v>228</v>
      </c>
      <c r="D171" s="20">
        <v>43364</v>
      </c>
      <c r="E171" s="65" t="s">
        <v>118</v>
      </c>
      <c r="F171" s="65" t="s">
        <v>304</v>
      </c>
      <c r="G171" s="27">
        <v>19</v>
      </c>
      <c r="H171" s="27">
        <v>19</v>
      </c>
      <c r="I171" s="28">
        <v>405.8</v>
      </c>
      <c r="J171" s="27">
        <v>9</v>
      </c>
      <c r="K171" s="27">
        <v>6</v>
      </c>
      <c r="L171" s="27">
        <v>3</v>
      </c>
      <c r="M171" s="30">
        <v>405.8</v>
      </c>
      <c r="N171" s="28">
        <v>285.89999999999998</v>
      </c>
      <c r="O171" s="28">
        <v>119.9</v>
      </c>
      <c r="P171" s="83">
        <f t="shared" si="120"/>
        <v>29217600</v>
      </c>
      <c r="Q171" s="83">
        <f t="shared" si="118"/>
        <v>23374080</v>
      </c>
      <c r="R171" s="83">
        <f t="shared" si="121"/>
        <v>5843520</v>
      </c>
      <c r="S171" s="17"/>
    </row>
    <row r="172" spans="1:19" s="41" customFormat="1" ht="26.1" customHeight="1" x14ac:dyDescent="0.25">
      <c r="A172" s="18" t="s">
        <v>278</v>
      </c>
      <c r="B172" s="131" t="s">
        <v>55</v>
      </c>
      <c r="C172" s="75" t="s">
        <v>228</v>
      </c>
      <c r="D172" s="20">
        <v>43000</v>
      </c>
      <c r="E172" s="65" t="s">
        <v>118</v>
      </c>
      <c r="F172" s="65" t="s">
        <v>304</v>
      </c>
      <c r="G172" s="27">
        <v>46</v>
      </c>
      <c r="H172" s="27">
        <v>46</v>
      </c>
      <c r="I172" s="28">
        <v>411.6</v>
      </c>
      <c r="J172" s="27">
        <v>8</v>
      </c>
      <c r="K172" s="27">
        <v>2</v>
      </c>
      <c r="L172" s="27">
        <v>6</v>
      </c>
      <c r="M172" s="28">
        <v>411.6</v>
      </c>
      <c r="N172" s="28">
        <v>109.4</v>
      </c>
      <c r="O172" s="28">
        <v>302.2</v>
      </c>
      <c r="P172" s="83">
        <f t="shared" si="120"/>
        <v>29635200</v>
      </c>
      <c r="Q172" s="83">
        <f t="shared" si="118"/>
        <v>23708160</v>
      </c>
      <c r="R172" s="83">
        <f t="shared" si="121"/>
        <v>5927040</v>
      </c>
      <c r="S172" s="17"/>
    </row>
    <row r="173" spans="1:19" s="41" customFormat="1" ht="26.1" customHeight="1" x14ac:dyDescent="0.25">
      <c r="A173" s="18" t="s">
        <v>279</v>
      </c>
      <c r="B173" s="131" t="s">
        <v>56</v>
      </c>
      <c r="C173" s="75" t="s">
        <v>228</v>
      </c>
      <c r="D173" s="20">
        <v>43000</v>
      </c>
      <c r="E173" s="65" t="s">
        <v>118</v>
      </c>
      <c r="F173" s="65" t="s">
        <v>304</v>
      </c>
      <c r="G173" s="27">
        <v>23</v>
      </c>
      <c r="H173" s="27">
        <v>23</v>
      </c>
      <c r="I173" s="28">
        <v>408.5</v>
      </c>
      <c r="J173" s="27">
        <v>8</v>
      </c>
      <c r="K173" s="27">
        <v>6</v>
      </c>
      <c r="L173" s="27">
        <v>2</v>
      </c>
      <c r="M173" s="28">
        <v>408.5</v>
      </c>
      <c r="N173" s="28">
        <v>299.89999999999998</v>
      </c>
      <c r="O173" s="28">
        <v>108.6</v>
      </c>
      <c r="P173" s="83">
        <f t="shared" si="120"/>
        <v>29412000</v>
      </c>
      <c r="Q173" s="83">
        <f t="shared" si="118"/>
        <v>23529600</v>
      </c>
      <c r="R173" s="83">
        <f t="shared" si="121"/>
        <v>5882400</v>
      </c>
      <c r="S173" s="17"/>
    </row>
    <row r="174" spans="1:19" s="41" customFormat="1" ht="26.1" customHeight="1" x14ac:dyDescent="0.25">
      <c r="A174" s="18" t="s">
        <v>280</v>
      </c>
      <c r="B174" s="131" t="s">
        <v>57</v>
      </c>
      <c r="C174" s="75" t="s">
        <v>228</v>
      </c>
      <c r="D174" s="20">
        <v>43000</v>
      </c>
      <c r="E174" s="65" t="s">
        <v>118</v>
      </c>
      <c r="F174" s="65" t="s">
        <v>304</v>
      </c>
      <c r="G174" s="27">
        <v>25</v>
      </c>
      <c r="H174" s="27">
        <v>25</v>
      </c>
      <c r="I174" s="28">
        <v>744.2</v>
      </c>
      <c r="J174" s="27">
        <v>16</v>
      </c>
      <c r="K174" s="27">
        <v>15</v>
      </c>
      <c r="L174" s="27">
        <v>1</v>
      </c>
      <c r="M174" s="28">
        <v>744.2</v>
      </c>
      <c r="N174" s="28">
        <v>712.4</v>
      </c>
      <c r="O174" s="28">
        <v>31.8</v>
      </c>
      <c r="P174" s="83">
        <f t="shared" si="120"/>
        <v>53582400.000000007</v>
      </c>
      <c r="Q174" s="83">
        <f t="shared" si="118"/>
        <v>42865920.000000007</v>
      </c>
      <c r="R174" s="83">
        <f t="shared" si="121"/>
        <v>10716480</v>
      </c>
      <c r="S174" s="17"/>
    </row>
    <row r="175" spans="1:19" s="41" customFormat="1" ht="26.1" customHeight="1" x14ac:dyDescent="0.25">
      <c r="A175" s="18" t="s">
        <v>281</v>
      </c>
      <c r="B175" s="131" t="s">
        <v>58</v>
      </c>
      <c r="C175" s="75" t="s">
        <v>228</v>
      </c>
      <c r="D175" s="20">
        <v>43364</v>
      </c>
      <c r="E175" s="65" t="s">
        <v>118</v>
      </c>
      <c r="F175" s="65" t="s">
        <v>304</v>
      </c>
      <c r="G175" s="27">
        <v>40</v>
      </c>
      <c r="H175" s="27">
        <v>40</v>
      </c>
      <c r="I175" s="28">
        <v>745.5</v>
      </c>
      <c r="J175" s="27">
        <v>16</v>
      </c>
      <c r="K175" s="27">
        <v>15</v>
      </c>
      <c r="L175" s="27">
        <v>1</v>
      </c>
      <c r="M175" s="28">
        <v>745.5</v>
      </c>
      <c r="N175" s="28">
        <v>703.3</v>
      </c>
      <c r="O175" s="28">
        <v>42.2</v>
      </c>
      <c r="P175" s="83">
        <f t="shared" si="120"/>
        <v>53676000</v>
      </c>
      <c r="Q175" s="83">
        <f t="shared" si="118"/>
        <v>42940800</v>
      </c>
      <c r="R175" s="83">
        <f t="shared" si="121"/>
        <v>10735200</v>
      </c>
      <c r="S175" s="17"/>
    </row>
    <row r="176" spans="1:19" s="41" customFormat="1" ht="26.1" customHeight="1" x14ac:dyDescent="0.25">
      <c r="A176" s="18" t="s">
        <v>288</v>
      </c>
      <c r="B176" s="131" t="s">
        <v>59</v>
      </c>
      <c r="C176" s="75" t="s">
        <v>228</v>
      </c>
      <c r="D176" s="20">
        <v>43000</v>
      </c>
      <c r="E176" s="65" t="s">
        <v>118</v>
      </c>
      <c r="F176" s="65" t="s">
        <v>304</v>
      </c>
      <c r="G176" s="27">
        <v>62</v>
      </c>
      <c r="H176" s="27">
        <v>62</v>
      </c>
      <c r="I176" s="28">
        <v>1148.45</v>
      </c>
      <c r="J176" s="27">
        <v>24</v>
      </c>
      <c r="K176" s="27">
        <v>24</v>
      </c>
      <c r="L176" s="27">
        <v>0</v>
      </c>
      <c r="M176" s="28">
        <v>1148.45</v>
      </c>
      <c r="N176" s="28">
        <v>1148.45</v>
      </c>
      <c r="O176" s="28">
        <v>0</v>
      </c>
      <c r="P176" s="83">
        <f t="shared" si="120"/>
        <v>82688400</v>
      </c>
      <c r="Q176" s="83">
        <f t="shared" si="118"/>
        <v>66150720</v>
      </c>
      <c r="R176" s="83">
        <f t="shared" si="121"/>
        <v>16537680</v>
      </c>
      <c r="S176" s="17"/>
    </row>
    <row r="177" spans="1:20" s="41" customFormat="1" ht="26.1" customHeight="1" x14ac:dyDescent="0.25">
      <c r="A177" s="18" t="s">
        <v>289</v>
      </c>
      <c r="B177" s="131" t="s">
        <v>133</v>
      </c>
      <c r="C177" s="75" t="s">
        <v>134</v>
      </c>
      <c r="D177" s="20">
        <v>43364</v>
      </c>
      <c r="E177" s="65" t="s">
        <v>118</v>
      </c>
      <c r="F177" s="65" t="s">
        <v>304</v>
      </c>
      <c r="G177" s="27">
        <v>54</v>
      </c>
      <c r="H177" s="27">
        <v>54</v>
      </c>
      <c r="I177" s="28">
        <v>1113.8</v>
      </c>
      <c r="J177" s="27">
        <f>K177+L177</f>
        <v>24</v>
      </c>
      <c r="K177" s="27">
        <v>23</v>
      </c>
      <c r="L177" s="27">
        <v>1</v>
      </c>
      <c r="M177" s="28">
        <f>N177+O177</f>
        <v>1113.8</v>
      </c>
      <c r="N177" s="28">
        <v>1072.5999999999999</v>
      </c>
      <c r="O177" s="28">
        <v>41.2</v>
      </c>
      <c r="P177" s="83">
        <f t="shared" si="120"/>
        <v>80193600</v>
      </c>
      <c r="Q177" s="83">
        <f t="shared" si="118"/>
        <v>64154880</v>
      </c>
      <c r="R177" s="83">
        <f t="shared" si="121"/>
        <v>16038720</v>
      </c>
      <c r="S177" s="87"/>
      <c r="T177" s="44"/>
    </row>
    <row r="178" spans="1:20" s="41" customFormat="1" ht="26.1" customHeight="1" x14ac:dyDescent="0.25">
      <c r="A178" s="159" t="s">
        <v>406</v>
      </c>
      <c r="B178" s="160"/>
      <c r="C178" s="18" t="s">
        <v>19</v>
      </c>
      <c r="D178" s="18" t="s">
        <v>19</v>
      </c>
      <c r="E178" s="18" t="s">
        <v>19</v>
      </c>
      <c r="F178" s="18" t="s">
        <v>19</v>
      </c>
      <c r="G178" s="27">
        <f t="shared" ref="G178:R178" si="122">SUM(G179:G186)</f>
        <v>302</v>
      </c>
      <c r="H178" s="27">
        <f t="shared" si="122"/>
        <v>302</v>
      </c>
      <c r="I178" s="28">
        <f t="shared" si="122"/>
        <v>4362.16</v>
      </c>
      <c r="J178" s="27">
        <f t="shared" si="122"/>
        <v>115</v>
      </c>
      <c r="K178" s="27">
        <f t="shared" si="122"/>
        <v>89</v>
      </c>
      <c r="L178" s="27">
        <f t="shared" si="122"/>
        <v>26</v>
      </c>
      <c r="M178" s="28">
        <f t="shared" si="122"/>
        <v>4362.16</v>
      </c>
      <c r="N178" s="28">
        <f t="shared" si="122"/>
        <v>3498.55</v>
      </c>
      <c r="O178" s="28">
        <f t="shared" si="122"/>
        <v>863.61</v>
      </c>
      <c r="P178" s="83">
        <f t="shared" si="122"/>
        <v>314075520</v>
      </c>
      <c r="Q178" s="83">
        <f t="shared" si="122"/>
        <v>157037760</v>
      </c>
      <c r="R178" s="83">
        <f t="shared" si="122"/>
        <v>157037760</v>
      </c>
      <c r="S178" s="87"/>
      <c r="T178" s="44"/>
    </row>
    <row r="179" spans="1:20" s="41" customFormat="1" ht="26.25" customHeight="1" x14ac:dyDescent="0.25">
      <c r="A179" s="18" t="s">
        <v>306</v>
      </c>
      <c r="B179" s="144" t="s">
        <v>577</v>
      </c>
      <c r="C179" s="18">
        <v>1814</v>
      </c>
      <c r="D179" s="20">
        <v>43363</v>
      </c>
      <c r="E179" s="65" t="s">
        <v>118</v>
      </c>
      <c r="F179" s="65" t="s">
        <v>304</v>
      </c>
      <c r="G179" s="27">
        <v>25</v>
      </c>
      <c r="H179" s="27">
        <v>25</v>
      </c>
      <c r="I179" s="28">
        <v>398.38</v>
      </c>
      <c r="J179" s="27">
        <v>12</v>
      </c>
      <c r="K179" s="27">
        <v>12</v>
      </c>
      <c r="L179" s="27">
        <v>0</v>
      </c>
      <c r="M179" s="28">
        <v>398.38</v>
      </c>
      <c r="N179" s="28">
        <v>398.38</v>
      </c>
      <c r="O179" s="28">
        <v>0</v>
      </c>
      <c r="P179" s="83">
        <f>M179*1.2*60000</f>
        <v>28683360</v>
      </c>
      <c r="Q179" s="83">
        <f>P179*0.5</f>
        <v>14341680</v>
      </c>
      <c r="R179" s="83">
        <f t="shared" ref="R179" si="123">P179-Q179</f>
        <v>14341680</v>
      </c>
      <c r="S179" s="24"/>
      <c r="T179" s="43"/>
    </row>
    <row r="180" spans="1:20" s="41" customFormat="1" ht="28.9" customHeight="1" x14ac:dyDescent="0.25">
      <c r="A180" s="18" t="s">
        <v>307</v>
      </c>
      <c r="B180" s="144" t="s">
        <v>475</v>
      </c>
      <c r="C180" s="18">
        <v>2037</v>
      </c>
      <c r="D180" s="20">
        <v>43760</v>
      </c>
      <c r="E180" s="65" t="s">
        <v>118</v>
      </c>
      <c r="F180" s="65" t="s">
        <v>304</v>
      </c>
      <c r="G180" s="27">
        <v>28</v>
      </c>
      <c r="H180" s="27">
        <v>28</v>
      </c>
      <c r="I180" s="28">
        <v>334.05</v>
      </c>
      <c r="J180" s="27">
        <v>8</v>
      </c>
      <c r="K180" s="27">
        <v>6</v>
      </c>
      <c r="L180" s="27">
        <v>2</v>
      </c>
      <c r="M180" s="28">
        <v>334.05</v>
      </c>
      <c r="N180" s="28">
        <v>259.33</v>
      </c>
      <c r="O180" s="28">
        <v>74.72</v>
      </c>
      <c r="P180" s="83">
        <f t="shared" ref="P180:P186" si="124">M180*1.2*60000</f>
        <v>24051600</v>
      </c>
      <c r="Q180" s="83">
        <f>P180*0.5</f>
        <v>12025800</v>
      </c>
      <c r="R180" s="83">
        <f>P180-Q180</f>
        <v>12025800</v>
      </c>
      <c r="S180" s="24"/>
      <c r="T180" s="43"/>
    </row>
    <row r="181" spans="1:20" s="41" customFormat="1" ht="29.45" customHeight="1" x14ac:dyDescent="0.25">
      <c r="A181" s="18" t="s">
        <v>308</v>
      </c>
      <c r="B181" s="144" t="s">
        <v>73</v>
      </c>
      <c r="C181" s="18">
        <v>1814</v>
      </c>
      <c r="D181" s="20">
        <v>43363</v>
      </c>
      <c r="E181" s="65" t="s">
        <v>118</v>
      </c>
      <c r="F181" s="65" t="s">
        <v>304</v>
      </c>
      <c r="G181" s="27">
        <v>12</v>
      </c>
      <c r="H181" s="27">
        <v>12</v>
      </c>
      <c r="I181" s="28">
        <v>135.47999999999999</v>
      </c>
      <c r="J181" s="27">
        <v>4</v>
      </c>
      <c r="K181" s="27">
        <v>3</v>
      </c>
      <c r="L181" s="27">
        <v>1</v>
      </c>
      <c r="M181" s="28">
        <v>135.47999999999999</v>
      </c>
      <c r="N181" s="28">
        <v>108.56</v>
      </c>
      <c r="O181" s="28">
        <v>26.92</v>
      </c>
      <c r="P181" s="83">
        <f t="shared" si="124"/>
        <v>9754560</v>
      </c>
      <c r="Q181" s="83">
        <f>P181*0.5</f>
        <v>4877280</v>
      </c>
      <c r="R181" s="83">
        <f>P181-Q181</f>
        <v>4877280</v>
      </c>
      <c r="S181" s="24"/>
      <c r="T181" s="43"/>
    </row>
    <row r="182" spans="1:20" s="41" customFormat="1" ht="29.45" customHeight="1" x14ac:dyDescent="0.25">
      <c r="A182" s="18" t="s">
        <v>309</v>
      </c>
      <c r="B182" s="144" t="s">
        <v>74</v>
      </c>
      <c r="C182" s="18">
        <v>1814</v>
      </c>
      <c r="D182" s="20">
        <v>43363</v>
      </c>
      <c r="E182" s="65" t="s">
        <v>118</v>
      </c>
      <c r="F182" s="65" t="s">
        <v>304</v>
      </c>
      <c r="G182" s="27">
        <v>16</v>
      </c>
      <c r="H182" s="27">
        <v>16</v>
      </c>
      <c r="I182" s="28">
        <v>251.97</v>
      </c>
      <c r="J182" s="27">
        <v>6</v>
      </c>
      <c r="K182" s="27">
        <v>1</v>
      </c>
      <c r="L182" s="27">
        <v>5</v>
      </c>
      <c r="M182" s="28">
        <v>251.97</v>
      </c>
      <c r="N182" s="28">
        <v>218.23</v>
      </c>
      <c r="O182" s="28">
        <v>33.74</v>
      </c>
      <c r="P182" s="83">
        <f t="shared" si="124"/>
        <v>18141840</v>
      </c>
      <c r="Q182" s="83">
        <f>P182*0.5</f>
        <v>9070920</v>
      </c>
      <c r="R182" s="83">
        <f>P182-Q182</f>
        <v>9070920</v>
      </c>
      <c r="S182" s="24"/>
      <c r="T182" s="43"/>
    </row>
    <row r="183" spans="1:20" s="41" customFormat="1" ht="26.1" customHeight="1" x14ac:dyDescent="0.25">
      <c r="A183" s="18" t="s">
        <v>310</v>
      </c>
      <c r="B183" s="144" t="s">
        <v>76</v>
      </c>
      <c r="C183" s="18">
        <v>1814</v>
      </c>
      <c r="D183" s="20">
        <v>43363</v>
      </c>
      <c r="E183" s="65" t="s">
        <v>118</v>
      </c>
      <c r="F183" s="65" t="s">
        <v>304</v>
      </c>
      <c r="G183" s="27">
        <v>39</v>
      </c>
      <c r="H183" s="27">
        <v>39</v>
      </c>
      <c r="I183" s="28">
        <v>428.4</v>
      </c>
      <c r="J183" s="27">
        <v>9</v>
      </c>
      <c r="K183" s="27">
        <v>2</v>
      </c>
      <c r="L183" s="27">
        <v>7</v>
      </c>
      <c r="M183" s="28">
        <v>428.4</v>
      </c>
      <c r="N183" s="28">
        <v>108.1</v>
      </c>
      <c r="O183" s="28">
        <v>320.3</v>
      </c>
      <c r="P183" s="83">
        <f t="shared" si="124"/>
        <v>30844799.999999996</v>
      </c>
      <c r="Q183" s="83">
        <f t="shared" ref="Q183:Q186" si="125">P183*0.5</f>
        <v>15422399.999999998</v>
      </c>
      <c r="R183" s="83">
        <f t="shared" ref="R183:R186" si="126">P183-Q183</f>
        <v>15422399.999999998</v>
      </c>
      <c r="S183" s="24"/>
      <c r="T183" s="43"/>
    </row>
    <row r="184" spans="1:20" s="41" customFormat="1" ht="26.1" customHeight="1" x14ac:dyDescent="0.25">
      <c r="A184" s="18" t="s">
        <v>311</v>
      </c>
      <c r="B184" s="144" t="s">
        <v>477</v>
      </c>
      <c r="C184" s="18">
        <v>2153</v>
      </c>
      <c r="D184" s="20">
        <v>43770</v>
      </c>
      <c r="E184" s="65" t="s">
        <v>118</v>
      </c>
      <c r="F184" s="65" t="s">
        <v>304</v>
      </c>
      <c r="G184" s="27">
        <v>12</v>
      </c>
      <c r="H184" s="27">
        <v>12</v>
      </c>
      <c r="I184" s="28">
        <v>161.66</v>
      </c>
      <c r="J184" s="27">
        <v>4</v>
      </c>
      <c r="K184" s="27">
        <v>3</v>
      </c>
      <c r="L184" s="27">
        <v>1</v>
      </c>
      <c r="M184" s="28">
        <v>161.66</v>
      </c>
      <c r="N184" s="28">
        <v>124.29</v>
      </c>
      <c r="O184" s="28">
        <v>37.369999999999997</v>
      </c>
      <c r="P184" s="83">
        <f t="shared" si="124"/>
        <v>11639520</v>
      </c>
      <c r="Q184" s="83">
        <f t="shared" si="125"/>
        <v>5819760</v>
      </c>
      <c r="R184" s="83">
        <f t="shared" si="126"/>
        <v>5819760</v>
      </c>
      <c r="S184" s="24"/>
      <c r="T184" s="43"/>
    </row>
    <row r="185" spans="1:20" s="41" customFormat="1" ht="26.1" customHeight="1" x14ac:dyDescent="0.25">
      <c r="A185" s="72" t="s">
        <v>312</v>
      </c>
      <c r="B185" s="144" t="s">
        <v>287</v>
      </c>
      <c r="C185" s="18">
        <v>1814</v>
      </c>
      <c r="D185" s="20">
        <v>43363</v>
      </c>
      <c r="E185" s="65" t="s">
        <v>118</v>
      </c>
      <c r="F185" s="65" t="s">
        <v>304</v>
      </c>
      <c r="G185" s="27">
        <v>134</v>
      </c>
      <c r="H185" s="27">
        <v>134</v>
      </c>
      <c r="I185" s="28">
        <v>2252.6</v>
      </c>
      <c r="J185" s="27">
        <v>60</v>
      </c>
      <c r="K185" s="27">
        <v>54</v>
      </c>
      <c r="L185" s="27">
        <v>6</v>
      </c>
      <c r="M185" s="28">
        <v>2252.6</v>
      </c>
      <c r="N185" s="28">
        <v>2017.94</v>
      </c>
      <c r="O185" s="28">
        <v>234.66</v>
      </c>
      <c r="P185" s="83">
        <f t="shared" si="124"/>
        <v>162187200</v>
      </c>
      <c r="Q185" s="83">
        <f t="shared" si="125"/>
        <v>81093600</v>
      </c>
      <c r="R185" s="83">
        <f t="shared" si="126"/>
        <v>81093600</v>
      </c>
      <c r="S185" s="24"/>
      <c r="T185" s="43"/>
    </row>
    <row r="186" spans="1:20" s="41" customFormat="1" ht="26.1" customHeight="1" x14ac:dyDescent="0.25">
      <c r="A186" s="72" t="s">
        <v>313</v>
      </c>
      <c r="B186" s="144" t="s">
        <v>78</v>
      </c>
      <c r="C186" s="18">
        <v>1814</v>
      </c>
      <c r="D186" s="20">
        <v>43363</v>
      </c>
      <c r="E186" s="65" t="s">
        <v>118</v>
      </c>
      <c r="F186" s="65" t="s">
        <v>304</v>
      </c>
      <c r="G186" s="27">
        <v>36</v>
      </c>
      <c r="H186" s="27">
        <v>36</v>
      </c>
      <c r="I186" s="28">
        <v>399.62</v>
      </c>
      <c r="J186" s="27">
        <v>12</v>
      </c>
      <c r="K186" s="27">
        <v>8</v>
      </c>
      <c r="L186" s="27">
        <v>4</v>
      </c>
      <c r="M186" s="28">
        <v>399.62</v>
      </c>
      <c r="N186" s="28">
        <v>263.72000000000003</v>
      </c>
      <c r="O186" s="28">
        <v>135.9</v>
      </c>
      <c r="P186" s="83">
        <f t="shared" si="124"/>
        <v>28772640</v>
      </c>
      <c r="Q186" s="83">
        <f t="shared" si="125"/>
        <v>14386320</v>
      </c>
      <c r="R186" s="83">
        <f t="shared" si="126"/>
        <v>14386320</v>
      </c>
      <c r="S186" s="17"/>
      <c r="T186" s="43"/>
    </row>
    <row r="187" spans="1:20" s="41" customFormat="1" ht="17.25" customHeight="1" x14ac:dyDescent="0.25">
      <c r="A187" s="161" t="s">
        <v>415</v>
      </c>
      <c r="B187" s="162"/>
      <c r="C187" s="18" t="s">
        <v>30</v>
      </c>
      <c r="D187" s="18" t="s">
        <v>30</v>
      </c>
      <c r="E187" s="18" t="s">
        <v>30</v>
      </c>
      <c r="F187" s="18" t="s">
        <v>30</v>
      </c>
      <c r="G187" s="29">
        <f>SUM(G189,G190,G191,G193,G194,G195,G196,G197,G198,G200,G202,G204,G205,G206,G207,G208,G210,G211,G212,G213,G214,G215,G216,G217,G218)</f>
        <v>897</v>
      </c>
      <c r="H187" s="29">
        <f>SUM(H189,H190,H191,H193,H194,H195,H196,H197,H198,H200,H202,H204,H205,H206,H207,H208,H210,H211,H212,H213,H214,H215,H216,H217,H218)</f>
        <v>897</v>
      </c>
      <c r="I187" s="30">
        <f>SUM(I189,I190,I191,I193,I194,I195,I196,I197,I198,I200,I202,I204,I205,I206,I207,I208,I210,I211,I212,I213,I214,I215,I216,I217,I218)</f>
        <v>15323.91</v>
      </c>
      <c r="J187" s="29">
        <f t="shared" ref="J187:R187" si="127">SUM(J189,J190,J191,J193,J194,J195,J196,J197,J198,J200,J202,J204,J205,J206,J207,J208,J210,J211,J212,J213,J214,J215,J216,J217,J218)</f>
        <v>477</v>
      </c>
      <c r="K187" s="29">
        <f t="shared" si="127"/>
        <v>377</v>
      </c>
      <c r="L187" s="29">
        <f t="shared" si="127"/>
        <v>100</v>
      </c>
      <c r="M187" s="30">
        <f t="shared" si="127"/>
        <v>14478.61</v>
      </c>
      <c r="N187" s="30">
        <f t="shared" si="127"/>
        <v>11341.930000000002</v>
      </c>
      <c r="O187" s="30">
        <f t="shared" si="127"/>
        <v>3136.68</v>
      </c>
      <c r="P187" s="83">
        <f t="shared" si="127"/>
        <v>1032290837.28</v>
      </c>
      <c r="Q187" s="83">
        <f t="shared" si="127"/>
        <v>747222091.41600001</v>
      </c>
      <c r="R187" s="83">
        <f t="shared" si="127"/>
        <v>285068745.86399996</v>
      </c>
      <c r="S187" s="88"/>
      <c r="T187" s="44"/>
    </row>
    <row r="188" spans="1:20" s="41" customFormat="1" ht="28.9" customHeight="1" x14ac:dyDescent="0.25">
      <c r="A188" s="159" t="s">
        <v>44</v>
      </c>
      <c r="B188" s="160"/>
      <c r="C188" s="18" t="s">
        <v>30</v>
      </c>
      <c r="D188" s="18" t="s">
        <v>30</v>
      </c>
      <c r="E188" s="18" t="s">
        <v>30</v>
      </c>
      <c r="F188" s="18" t="s">
        <v>30</v>
      </c>
      <c r="G188" s="29">
        <f t="shared" ref="G188:R188" si="128">SUM(G189:G191)</f>
        <v>56</v>
      </c>
      <c r="H188" s="29">
        <f t="shared" si="128"/>
        <v>56</v>
      </c>
      <c r="I188" s="30">
        <f t="shared" si="128"/>
        <v>735.18000000000006</v>
      </c>
      <c r="J188" s="29">
        <f t="shared" si="128"/>
        <v>24</v>
      </c>
      <c r="K188" s="29">
        <f t="shared" si="128"/>
        <v>15</v>
      </c>
      <c r="L188" s="29">
        <f t="shared" si="128"/>
        <v>9</v>
      </c>
      <c r="M188" s="30">
        <f t="shared" si="128"/>
        <v>735.18000000000006</v>
      </c>
      <c r="N188" s="30">
        <f t="shared" si="128"/>
        <v>529.12</v>
      </c>
      <c r="O188" s="30">
        <f t="shared" si="128"/>
        <v>206.06</v>
      </c>
      <c r="P188" s="19">
        <f t="shared" si="128"/>
        <v>49024743.120000005</v>
      </c>
      <c r="Q188" s="19">
        <f t="shared" si="128"/>
        <v>46573505.964000002</v>
      </c>
      <c r="R188" s="19">
        <f t="shared" si="128"/>
        <v>2451237.1560000032</v>
      </c>
      <c r="S188" s="87"/>
      <c r="T188" s="44"/>
    </row>
    <row r="189" spans="1:20" s="41" customFormat="1" ht="27" customHeight="1" x14ac:dyDescent="0.25">
      <c r="A189" s="18" t="s">
        <v>332</v>
      </c>
      <c r="B189" s="131" t="s">
        <v>93</v>
      </c>
      <c r="C189" s="18" t="s">
        <v>264</v>
      </c>
      <c r="D189" s="20">
        <v>43285</v>
      </c>
      <c r="E189" s="65" t="s">
        <v>304</v>
      </c>
      <c r="F189" s="65" t="s">
        <v>297</v>
      </c>
      <c r="G189" s="29">
        <v>19</v>
      </c>
      <c r="H189" s="29">
        <v>19</v>
      </c>
      <c r="I189" s="30">
        <v>219.68</v>
      </c>
      <c r="J189" s="29">
        <v>8</v>
      </c>
      <c r="K189" s="29">
        <v>3</v>
      </c>
      <c r="L189" s="29">
        <v>5</v>
      </c>
      <c r="M189" s="30">
        <v>219.68</v>
      </c>
      <c r="N189" s="30">
        <v>108.98</v>
      </c>
      <c r="O189" s="30">
        <v>110.7</v>
      </c>
      <c r="P189" s="19">
        <f t="shared" ref="P189:P202" si="129">M189*1.2*55570</f>
        <v>14649141.119999999</v>
      </c>
      <c r="Q189" s="19">
        <f t="shared" ref="Q189:Q202" si="130">P189*0.95</f>
        <v>13916684.063999999</v>
      </c>
      <c r="R189" s="19">
        <f t="shared" ref="R189:R191" si="131">P189-Q189</f>
        <v>732457.05599999987</v>
      </c>
      <c r="S189" s="17"/>
    </row>
    <row r="190" spans="1:20" s="41" customFormat="1" ht="27.6" customHeight="1" x14ac:dyDescent="0.25">
      <c r="A190" s="18" t="s">
        <v>338</v>
      </c>
      <c r="B190" s="131" t="s">
        <v>94</v>
      </c>
      <c r="C190" s="18" t="s">
        <v>265</v>
      </c>
      <c r="D190" s="20">
        <v>43285</v>
      </c>
      <c r="E190" s="65" t="s">
        <v>304</v>
      </c>
      <c r="F190" s="65" t="s">
        <v>297</v>
      </c>
      <c r="G190" s="29">
        <v>12</v>
      </c>
      <c r="H190" s="29">
        <v>12</v>
      </c>
      <c r="I190" s="30">
        <v>200.15</v>
      </c>
      <c r="J190" s="29">
        <v>8</v>
      </c>
      <c r="K190" s="29">
        <v>4</v>
      </c>
      <c r="L190" s="29">
        <v>4</v>
      </c>
      <c r="M190" s="30">
        <v>200.15</v>
      </c>
      <c r="N190" s="30">
        <v>104.79</v>
      </c>
      <c r="O190" s="30">
        <v>95.36</v>
      </c>
      <c r="P190" s="19">
        <f t="shared" si="129"/>
        <v>13346802.6</v>
      </c>
      <c r="Q190" s="19">
        <f t="shared" si="130"/>
        <v>12679462.469999999</v>
      </c>
      <c r="R190" s="19">
        <f t="shared" si="131"/>
        <v>667340.13000000082</v>
      </c>
      <c r="S190" s="24"/>
    </row>
    <row r="191" spans="1:20" s="41" customFormat="1" ht="28.9" customHeight="1" x14ac:dyDescent="0.25">
      <c r="A191" s="18" t="s">
        <v>339</v>
      </c>
      <c r="B191" s="131" t="s">
        <v>95</v>
      </c>
      <c r="C191" s="18" t="s">
        <v>266</v>
      </c>
      <c r="D191" s="20">
        <v>43285</v>
      </c>
      <c r="E191" s="65" t="s">
        <v>304</v>
      </c>
      <c r="F191" s="65" t="s">
        <v>297</v>
      </c>
      <c r="G191" s="29">
        <v>25</v>
      </c>
      <c r="H191" s="29">
        <v>25</v>
      </c>
      <c r="I191" s="30">
        <v>315.35000000000002</v>
      </c>
      <c r="J191" s="29">
        <v>8</v>
      </c>
      <c r="K191" s="29">
        <v>8</v>
      </c>
      <c r="L191" s="29">
        <v>0</v>
      </c>
      <c r="M191" s="30">
        <v>315.35000000000002</v>
      </c>
      <c r="N191" s="30">
        <v>315.35000000000002</v>
      </c>
      <c r="O191" s="30">
        <v>0</v>
      </c>
      <c r="P191" s="19">
        <f t="shared" si="129"/>
        <v>21028799.400000002</v>
      </c>
      <c r="Q191" s="19">
        <f t="shared" si="130"/>
        <v>19977359.43</v>
      </c>
      <c r="R191" s="19">
        <f t="shared" si="131"/>
        <v>1051439.9700000025</v>
      </c>
      <c r="S191" s="82"/>
    </row>
    <row r="192" spans="1:20" s="41" customFormat="1" ht="26.1" customHeight="1" x14ac:dyDescent="0.25">
      <c r="A192" s="159" t="s">
        <v>294</v>
      </c>
      <c r="B192" s="160"/>
      <c r="C192" s="18" t="s">
        <v>30</v>
      </c>
      <c r="D192" s="18" t="s">
        <v>30</v>
      </c>
      <c r="E192" s="18" t="s">
        <v>30</v>
      </c>
      <c r="F192" s="18" t="s">
        <v>30</v>
      </c>
      <c r="G192" s="29">
        <f>SUM(G193:G198)</f>
        <v>45</v>
      </c>
      <c r="H192" s="29">
        <f t="shared" ref="H192:R192" si="132">SUM(H193:H198)</f>
        <v>45</v>
      </c>
      <c r="I192" s="30">
        <f t="shared" si="132"/>
        <v>790.81000000000006</v>
      </c>
      <c r="J192" s="29">
        <f t="shared" si="132"/>
        <v>27</v>
      </c>
      <c r="K192" s="29">
        <f t="shared" si="132"/>
        <v>16</v>
      </c>
      <c r="L192" s="29">
        <f t="shared" si="132"/>
        <v>11</v>
      </c>
      <c r="M192" s="30">
        <f t="shared" si="132"/>
        <v>790.84</v>
      </c>
      <c r="N192" s="30">
        <f t="shared" si="132"/>
        <v>321.77</v>
      </c>
      <c r="O192" s="30">
        <f t="shared" si="132"/>
        <v>469.07</v>
      </c>
      <c r="P192" s="19">
        <f t="shared" si="132"/>
        <v>52736374.560000002</v>
      </c>
      <c r="Q192" s="59">
        <f t="shared" si="132"/>
        <v>50099555.832000002</v>
      </c>
      <c r="R192" s="59">
        <f t="shared" si="132"/>
        <v>2636818.7280000011</v>
      </c>
      <c r="S192" s="82"/>
    </row>
    <row r="193" spans="1:19" s="41" customFormat="1" ht="26.1" customHeight="1" x14ac:dyDescent="0.25">
      <c r="A193" s="18" t="s">
        <v>340</v>
      </c>
      <c r="B193" s="134" t="s">
        <v>344</v>
      </c>
      <c r="C193" s="18">
        <v>1257</v>
      </c>
      <c r="D193" s="20">
        <v>43804</v>
      </c>
      <c r="E193" s="65" t="s">
        <v>304</v>
      </c>
      <c r="F193" s="65" t="s">
        <v>297</v>
      </c>
      <c r="G193" s="29">
        <v>11</v>
      </c>
      <c r="H193" s="29">
        <v>11</v>
      </c>
      <c r="I193" s="30">
        <v>107.65</v>
      </c>
      <c r="J193" s="29">
        <v>5</v>
      </c>
      <c r="K193" s="29">
        <v>0</v>
      </c>
      <c r="L193" s="29">
        <v>5</v>
      </c>
      <c r="M193" s="30">
        <v>107.65</v>
      </c>
      <c r="N193" s="30">
        <v>0</v>
      </c>
      <c r="O193" s="30">
        <v>107.65</v>
      </c>
      <c r="P193" s="19">
        <f t="shared" si="129"/>
        <v>7178532.6000000006</v>
      </c>
      <c r="Q193" s="59">
        <f t="shared" si="130"/>
        <v>6819605.9700000007</v>
      </c>
      <c r="R193" s="59">
        <f t="shared" ref="R193" si="133">P193-Q193</f>
        <v>358926.62999999989</v>
      </c>
      <c r="S193" s="82"/>
    </row>
    <row r="194" spans="1:19" s="41" customFormat="1" ht="26.1" customHeight="1" x14ac:dyDescent="0.25">
      <c r="A194" s="18" t="s">
        <v>341</v>
      </c>
      <c r="B194" s="134" t="s">
        <v>295</v>
      </c>
      <c r="C194" s="18">
        <v>262</v>
      </c>
      <c r="D194" s="20">
        <v>43552</v>
      </c>
      <c r="E194" s="65" t="s">
        <v>304</v>
      </c>
      <c r="F194" s="65" t="s">
        <v>297</v>
      </c>
      <c r="G194" s="29">
        <v>3</v>
      </c>
      <c r="H194" s="29">
        <v>3</v>
      </c>
      <c r="I194" s="30">
        <v>94</v>
      </c>
      <c r="J194" s="29">
        <v>2</v>
      </c>
      <c r="K194" s="29">
        <v>0</v>
      </c>
      <c r="L194" s="29">
        <v>2</v>
      </c>
      <c r="M194" s="30">
        <v>94</v>
      </c>
      <c r="N194" s="30">
        <v>0</v>
      </c>
      <c r="O194" s="30">
        <v>94</v>
      </c>
      <c r="P194" s="19">
        <f t="shared" si="129"/>
        <v>6268296</v>
      </c>
      <c r="Q194" s="59">
        <f t="shared" si="130"/>
        <v>5954881.2000000002</v>
      </c>
      <c r="R194" s="59">
        <f t="shared" ref="R194:R195" si="134">P194-Q194</f>
        <v>313414.79999999981</v>
      </c>
      <c r="S194" s="82"/>
    </row>
    <row r="195" spans="1:19" s="41" customFormat="1" ht="26.1" customHeight="1" x14ac:dyDescent="0.25">
      <c r="A195" s="18" t="s">
        <v>342</v>
      </c>
      <c r="B195" s="134" t="s">
        <v>345</v>
      </c>
      <c r="C195" s="18">
        <v>1256</v>
      </c>
      <c r="D195" s="20">
        <v>43804</v>
      </c>
      <c r="E195" s="65" t="s">
        <v>304</v>
      </c>
      <c r="F195" s="65" t="s">
        <v>297</v>
      </c>
      <c r="G195" s="29">
        <v>9</v>
      </c>
      <c r="H195" s="29">
        <v>9</v>
      </c>
      <c r="I195" s="30">
        <v>248.22</v>
      </c>
      <c r="J195" s="29">
        <v>9</v>
      </c>
      <c r="K195" s="29">
        <v>6</v>
      </c>
      <c r="L195" s="29">
        <v>3</v>
      </c>
      <c r="M195" s="30">
        <v>248.22</v>
      </c>
      <c r="N195" s="30">
        <v>0</v>
      </c>
      <c r="O195" s="30">
        <v>248.22</v>
      </c>
      <c r="P195" s="19">
        <f t="shared" si="129"/>
        <v>16552302.479999999</v>
      </c>
      <c r="Q195" s="59">
        <f t="shared" si="130"/>
        <v>15724687.355999999</v>
      </c>
      <c r="R195" s="59">
        <f t="shared" si="134"/>
        <v>827615.12399999984</v>
      </c>
      <c r="S195" s="82"/>
    </row>
    <row r="196" spans="1:19" s="41" customFormat="1" ht="26.1" customHeight="1" x14ac:dyDescent="0.25">
      <c r="A196" s="18" t="s">
        <v>343</v>
      </c>
      <c r="B196" s="134" t="s">
        <v>296</v>
      </c>
      <c r="C196" s="18">
        <v>184</v>
      </c>
      <c r="D196" s="20">
        <v>43531</v>
      </c>
      <c r="E196" s="65" t="s">
        <v>304</v>
      </c>
      <c r="F196" s="65" t="s">
        <v>297</v>
      </c>
      <c r="G196" s="29">
        <v>7</v>
      </c>
      <c r="H196" s="29">
        <v>7</v>
      </c>
      <c r="I196" s="30">
        <v>93.7</v>
      </c>
      <c r="J196" s="29">
        <v>3</v>
      </c>
      <c r="K196" s="29">
        <v>2</v>
      </c>
      <c r="L196" s="29">
        <v>1</v>
      </c>
      <c r="M196" s="30">
        <v>93.73</v>
      </c>
      <c r="N196" s="30">
        <v>74.53</v>
      </c>
      <c r="O196" s="30">
        <v>19.2</v>
      </c>
      <c r="P196" s="19">
        <f t="shared" si="129"/>
        <v>6250291.3200000003</v>
      </c>
      <c r="Q196" s="59">
        <f>P196*0.95</f>
        <v>5937776.7539999997</v>
      </c>
      <c r="R196" s="59">
        <f>P196-Q196</f>
        <v>312514.56600000057</v>
      </c>
      <c r="S196" s="82"/>
    </row>
    <row r="197" spans="1:19" s="41" customFormat="1" ht="26.1" customHeight="1" x14ac:dyDescent="0.25">
      <c r="A197" s="72" t="s">
        <v>350</v>
      </c>
      <c r="B197" s="145" t="s">
        <v>368</v>
      </c>
      <c r="C197" s="66" t="s">
        <v>369</v>
      </c>
      <c r="D197" s="67">
        <v>43894</v>
      </c>
      <c r="E197" s="65" t="s">
        <v>304</v>
      </c>
      <c r="F197" s="65" t="s">
        <v>297</v>
      </c>
      <c r="G197" s="68">
        <v>9</v>
      </c>
      <c r="H197" s="68">
        <v>9</v>
      </c>
      <c r="I197" s="69">
        <v>126.71</v>
      </c>
      <c r="J197" s="68">
        <v>4</v>
      </c>
      <c r="K197" s="68">
        <v>4</v>
      </c>
      <c r="L197" s="68">
        <v>0</v>
      </c>
      <c r="M197" s="69">
        <v>126.71</v>
      </c>
      <c r="N197" s="69">
        <v>126.71</v>
      </c>
      <c r="O197" s="70">
        <v>0</v>
      </c>
      <c r="P197" s="19">
        <f t="shared" si="129"/>
        <v>8449529.6399999987</v>
      </c>
      <c r="Q197" s="71">
        <f>P197*0.95</f>
        <v>8027053.157999998</v>
      </c>
      <c r="R197" s="71">
        <f>P197-Q197</f>
        <v>422476.48200000077</v>
      </c>
      <c r="S197" s="17"/>
    </row>
    <row r="198" spans="1:19" s="41" customFormat="1" ht="26.1" customHeight="1" x14ac:dyDescent="0.25">
      <c r="A198" s="72" t="s">
        <v>351</v>
      </c>
      <c r="B198" s="145" t="s">
        <v>370</v>
      </c>
      <c r="C198" s="66" t="s">
        <v>371</v>
      </c>
      <c r="D198" s="67">
        <v>43894</v>
      </c>
      <c r="E198" s="65" t="s">
        <v>304</v>
      </c>
      <c r="F198" s="65" t="s">
        <v>297</v>
      </c>
      <c r="G198" s="68">
        <v>6</v>
      </c>
      <c r="H198" s="68">
        <v>6</v>
      </c>
      <c r="I198" s="69">
        <v>120.53</v>
      </c>
      <c r="J198" s="68">
        <v>4</v>
      </c>
      <c r="K198" s="68">
        <v>4</v>
      </c>
      <c r="L198" s="68">
        <v>0</v>
      </c>
      <c r="M198" s="69">
        <v>120.53</v>
      </c>
      <c r="N198" s="69">
        <v>120.53</v>
      </c>
      <c r="O198" s="70">
        <v>0</v>
      </c>
      <c r="P198" s="19">
        <f t="shared" si="129"/>
        <v>8037422.5199999996</v>
      </c>
      <c r="Q198" s="71">
        <f>P198*0.95</f>
        <v>7635551.3939999994</v>
      </c>
      <c r="R198" s="71">
        <f>P198-Q198</f>
        <v>401871.12600000016</v>
      </c>
      <c r="S198" s="17"/>
    </row>
    <row r="199" spans="1:19" s="41" customFormat="1" ht="26.1" customHeight="1" x14ac:dyDescent="0.25">
      <c r="A199" s="159" t="s">
        <v>299</v>
      </c>
      <c r="B199" s="160"/>
      <c r="C199" s="18" t="s">
        <v>30</v>
      </c>
      <c r="D199" s="18" t="s">
        <v>30</v>
      </c>
      <c r="E199" s="18" t="s">
        <v>30</v>
      </c>
      <c r="F199" s="18" t="s">
        <v>30</v>
      </c>
      <c r="G199" s="29">
        <v>12</v>
      </c>
      <c r="H199" s="29">
        <v>12</v>
      </c>
      <c r="I199" s="30">
        <v>206.9</v>
      </c>
      <c r="J199" s="29">
        <v>8</v>
      </c>
      <c r="K199" s="29">
        <v>8</v>
      </c>
      <c r="L199" s="29">
        <v>0</v>
      </c>
      <c r="M199" s="30">
        <v>206.9</v>
      </c>
      <c r="N199" s="30">
        <v>206.9</v>
      </c>
      <c r="O199" s="30">
        <v>0</v>
      </c>
      <c r="P199" s="19">
        <f>P200</f>
        <v>13796919.6</v>
      </c>
      <c r="Q199" s="19">
        <f t="shared" ref="Q199:R199" si="135">Q200</f>
        <v>13107073.619999999</v>
      </c>
      <c r="R199" s="19">
        <f t="shared" si="135"/>
        <v>689845.98000000045</v>
      </c>
      <c r="S199" s="82"/>
    </row>
    <row r="200" spans="1:19" s="41" customFormat="1" ht="26.1" customHeight="1" x14ac:dyDescent="0.25">
      <c r="A200" s="18" t="s">
        <v>352</v>
      </c>
      <c r="B200" s="134" t="s">
        <v>300</v>
      </c>
      <c r="C200" s="18">
        <v>22</v>
      </c>
      <c r="D200" s="20">
        <v>43525</v>
      </c>
      <c r="E200" s="65" t="s">
        <v>304</v>
      </c>
      <c r="F200" s="65" t="s">
        <v>297</v>
      </c>
      <c r="G200" s="29">
        <v>12</v>
      </c>
      <c r="H200" s="29">
        <v>12</v>
      </c>
      <c r="I200" s="30">
        <v>206.9</v>
      </c>
      <c r="J200" s="29">
        <v>8</v>
      </c>
      <c r="K200" s="29">
        <v>8</v>
      </c>
      <c r="L200" s="29">
        <v>0</v>
      </c>
      <c r="M200" s="30">
        <v>206.9</v>
      </c>
      <c r="N200" s="30">
        <v>206.9</v>
      </c>
      <c r="O200" s="30">
        <v>0</v>
      </c>
      <c r="P200" s="19">
        <f t="shared" si="129"/>
        <v>13796919.6</v>
      </c>
      <c r="Q200" s="19">
        <f t="shared" si="130"/>
        <v>13107073.619999999</v>
      </c>
      <c r="R200" s="19">
        <f t="shared" ref="R200" si="136">P200-Q200</f>
        <v>689845.98000000045</v>
      </c>
      <c r="S200" s="82"/>
    </row>
    <row r="201" spans="1:19" s="41" customFormat="1" ht="26.1" customHeight="1" x14ac:dyDescent="0.25">
      <c r="A201" s="159" t="s">
        <v>346</v>
      </c>
      <c r="B201" s="160"/>
      <c r="C201" s="18" t="s">
        <v>30</v>
      </c>
      <c r="D201" s="18" t="s">
        <v>30</v>
      </c>
      <c r="E201" s="18" t="s">
        <v>30</v>
      </c>
      <c r="F201" s="18" t="s">
        <v>30</v>
      </c>
      <c r="G201" s="29">
        <f>G202</f>
        <v>9</v>
      </c>
      <c r="H201" s="29">
        <f t="shared" ref="H201:R201" si="137">H202</f>
        <v>9</v>
      </c>
      <c r="I201" s="30">
        <f t="shared" si="137"/>
        <v>180</v>
      </c>
      <c r="J201" s="29">
        <f t="shared" si="137"/>
        <v>4</v>
      </c>
      <c r="K201" s="29">
        <f t="shared" si="137"/>
        <v>0</v>
      </c>
      <c r="L201" s="29">
        <f t="shared" si="137"/>
        <v>4</v>
      </c>
      <c r="M201" s="30">
        <f t="shared" si="137"/>
        <v>180</v>
      </c>
      <c r="N201" s="30">
        <f t="shared" si="137"/>
        <v>0</v>
      </c>
      <c r="O201" s="30">
        <f t="shared" si="137"/>
        <v>180</v>
      </c>
      <c r="P201" s="19">
        <f t="shared" si="137"/>
        <v>12003120</v>
      </c>
      <c r="Q201" s="19">
        <f t="shared" si="137"/>
        <v>11402964</v>
      </c>
      <c r="R201" s="19">
        <f t="shared" si="137"/>
        <v>600156</v>
      </c>
      <c r="S201" s="82"/>
    </row>
    <row r="202" spans="1:19" s="41" customFormat="1" ht="26.1" customHeight="1" x14ac:dyDescent="0.25">
      <c r="A202" s="18" t="s">
        <v>353</v>
      </c>
      <c r="B202" s="134" t="s">
        <v>347</v>
      </c>
      <c r="C202" s="18">
        <v>1173</v>
      </c>
      <c r="D202" s="20">
        <v>43809</v>
      </c>
      <c r="E202" s="65" t="s">
        <v>304</v>
      </c>
      <c r="F202" s="65" t="s">
        <v>297</v>
      </c>
      <c r="G202" s="29">
        <v>9</v>
      </c>
      <c r="H202" s="29">
        <v>9</v>
      </c>
      <c r="I202" s="30">
        <v>180</v>
      </c>
      <c r="J202" s="29">
        <v>4</v>
      </c>
      <c r="K202" s="29">
        <v>0</v>
      </c>
      <c r="L202" s="29">
        <v>4</v>
      </c>
      <c r="M202" s="30">
        <v>180</v>
      </c>
      <c r="N202" s="30">
        <v>0</v>
      </c>
      <c r="O202" s="30">
        <v>180</v>
      </c>
      <c r="P202" s="19">
        <f t="shared" si="129"/>
        <v>12003120</v>
      </c>
      <c r="Q202" s="19">
        <f t="shared" si="130"/>
        <v>11402964</v>
      </c>
      <c r="R202" s="19">
        <f t="shared" ref="R202" si="138">P202-Q202</f>
        <v>600156</v>
      </c>
      <c r="S202" s="82"/>
    </row>
    <row r="203" spans="1:19" s="41" customFormat="1" ht="26.1" customHeight="1" x14ac:dyDescent="0.25">
      <c r="A203" s="159" t="s">
        <v>571</v>
      </c>
      <c r="B203" s="160"/>
      <c r="C203" s="18" t="s">
        <v>19</v>
      </c>
      <c r="D203" s="18" t="s">
        <v>19</v>
      </c>
      <c r="E203" s="18" t="s">
        <v>19</v>
      </c>
      <c r="F203" s="18" t="s">
        <v>19</v>
      </c>
      <c r="G203" s="27">
        <f t="shared" ref="G203:R203" si="139">SUM(G204:G208)</f>
        <v>457</v>
      </c>
      <c r="H203" s="27">
        <f t="shared" si="139"/>
        <v>457</v>
      </c>
      <c r="I203" s="28">
        <f t="shared" si="139"/>
        <v>8297.65</v>
      </c>
      <c r="J203" s="27">
        <f t="shared" si="139"/>
        <v>257</v>
      </c>
      <c r="K203" s="27">
        <f t="shared" si="139"/>
        <v>230</v>
      </c>
      <c r="L203" s="27">
        <f t="shared" si="139"/>
        <v>27</v>
      </c>
      <c r="M203" s="28">
        <f t="shared" si="139"/>
        <v>8040.4699999999984</v>
      </c>
      <c r="N203" s="28">
        <f t="shared" si="139"/>
        <v>7288.66</v>
      </c>
      <c r="O203" s="28">
        <f t="shared" si="139"/>
        <v>751.81</v>
      </c>
      <c r="P203" s="83">
        <f t="shared" si="139"/>
        <v>578913840</v>
      </c>
      <c r="Q203" s="83">
        <f t="shared" si="139"/>
        <v>463131072</v>
      </c>
      <c r="R203" s="83">
        <f t="shared" si="139"/>
        <v>115782767.99999997</v>
      </c>
      <c r="S203" s="17"/>
    </row>
    <row r="204" spans="1:19" s="41" customFormat="1" ht="26.1" customHeight="1" x14ac:dyDescent="0.25">
      <c r="A204" s="18" t="s">
        <v>355</v>
      </c>
      <c r="B204" s="144" t="s">
        <v>559</v>
      </c>
      <c r="C204" s="75" t="s">
        <v>129</v>
      </c>
      <c r="D204" s="20">
        <v>43301</v>
      </c>
      <c r="E204" s="65" t="s">
        <v>304</v>
      </c>
      <c r="F204" s="65" t="s">
        <v>297</v>
      </c>
      <c r="G204" s="27">
        <v>159</v>
      </c>
      <c r="H204" s="27">
        <v>159</v>
      </c>
      <c r="I204" s="28">
        <v>3539.41</v>
      </c>
      <c r="J204" s="27">
        <v>75</v>
      </c>
      <c r="K204" s="27">
        <v>70</v>
      </c>
      <c r="L204" s="27">
        <v>5</v>
      </c>
      <c r="M204" s="28">
        <v>3539.41</v>
      </c>
      <c r="N204" s="28">
        <v>3285.4</v>
      </c>
      <c r="O204" s="28">
        <v>254.01</v>
      </c>
      <c r="P204" s="19">
        <f>M204*1.2*60000</f>
        <v>254837519.99999997</v>
      </c>
      <c r="Q204" s="83">
        <f t="shared" ref="Q204:Q208" si="140">P204*0.8</f>
        <v>203870016</v>
      </c>
      <c r="R204" s="83">
        <f t="shared" ref="R204" si="141">P204-Q204</f>
        <v>50967503.99999997</v>
      </c>
      <c r="S204" s="17"/>
    </row>
    <row r="205" spans="1:19" s="41" customFormat="1" ht="26.1" customHeight="1" x14ac:dyDescent="0.25">
      <c r="A205" s="18" t="s">
        <v>387</v>
      </c>
      <c r="B205" s="144" t="s">
        <v>130</v>
      </c>
      <c r="C205" s="75" t="s">
        <v>131</v>
      </c>
      <c r="D205" s="20">
        <v>43301</v>
      </c>
      <c r="E205" s="65" t="s">
        <v>304</v>
      </c>
      <c r="F205" s="65" t="s">
        <v>297</v>
      </c>
      <c r="G205" s="27">
        <v>76</v>
      </c>
      <c r="H205" s="27">
        <v>76</v>
      </c>
      <c r="I205" s="28">
        <v>1437.15</v>
      </c>
      <c r="J205" s="27">
        <v>34</v>
      </c>
      <c r="K205" s="27">
        <v>31</v>
      </c>
      <c r="L205" s="27">
        <v>3</v>
      </c>
      <c r="M205" s="28">
        <v>1437.15</v>
      </c>
      <c r="N205" s="28">
        <v>1297.6500000000001</v>
      </c>
      <c r="O205" s="28">
        <v>139.5</v>
      </c>
      <c r="P205" s="19">
        <f t="shared" ref="P205:P218" si="142">M205*1.2*60000</f>
        <v>103474800.00000001</v>
      </c>
      <c r="Q205" s="83">
        <f t="shared" si="140"/>
        <v>82779840.000000015</v>
      </c>
      <c r="R205" s="83">
        <f t="shared" ref="R205:R208" si="143">P205-Q205</f>
        <v>20694960</v>
      </c>
      <c r="S205" s="17"/>
    </row>
    <row r="206" spans="1:19" s="41" customFormat="1" ht="26.1" customHeight="1" x14ac:dyDescent="0.25">
      <c r="A206" s="18" t="s">
        <v>388</v>
      </c>
      <c r="B206" s="144" t="s">
        <v>276</v>
      </c>
      <c r="C206" s="75" t="s">
        <v>272</v>
      </c>
      <c r="D206" s="20">
        <v>43067</v>
      </c>
      <c r="E206" s="65" t="s">
        <v>304</v>
      </c>
      <c r="F206" s="65" t="s">
        <v>297</v>
      </c>
      <c r="G206" s="27">
        <v>19</v>
      </c>
      <c r="H206" s="27">
        <v>19</v>
      </c>
      <c r="I206" s="28">
        <v>394.65</v>
      </c>
      <c r="J206" s="27">
        <v>10</v>
      </c>
      <c r="K206" s="27">
        <v>9</v>
      </c>
      <c r="L206" s="27">
        <v>1</v>
      </c>
      <c r="M206" s="28">
        <f t="shared" ref="M206" si="144">N206+O206</f>
        <v>394.65</v>
      </c>
      <c r="N206" s="28">
        <v>351.24</v>
      </c>
      <c r="O206" s="28">
        <v>43.41</v>
      </c>
      <c r="P206" s="19">
        <f t="shared" si="142"/>
        <v>28414799.999999996</v>
      </c>
      <c r="Q206" s="83">
        <f t="shared" si="140"/>
        <v>22731840</v>
      </c>
      <c r="R206" s="83">
        <f t="shared" si="143"/>
        <v>5682959.9999999963</v>
      </c>
      <c r="S206" s="24"/>
    </row>
    <row r="207" spans="1:19" s="41" customFormat="1" ht="26.1" customHeight="1" x14ac:dyDescent="0.25">
      <c r="A207" s="18" t="s">
        <v>389</v>
      </c>
      <c r="B207" s="144" t="s">
        <v>98</v>
      </c>
      <c r="C207" s="75" t="s">
        <v>251</v>
      </c>
      <c r="D207" s="20">
        <v>43212</v>
      </c>
      <c r="E207" s="65" t="s">
        <v>304</v>
      </c>
      <c r="F207" s="65" t="s">
        <v>297</v>
      </c>
      <c r="G207" s="27">
        <v>188</v>
      </c>
      <c r="H207" s="27">
        <v>188</v>
      </c>
      <c r="I207" s="28">
        <v>2513.08</v>
      </c>
      <c r="J207" s="27">
        <v>123</v>
      </c>
      <c r="K207" s="27">
        <v>106</v>
      </c>
      <c r="L207" s="27">
        <v>17</v>
      </c>
      <c r="M207" s="28">
        <v>2255.9</v>
      </c>
      <c r="N207" s="28">
        <v>1961.12</v>
      </c>
      <c r="O207" s="28">
        <v>294.77999999999997</v>
      </c>
      <c r="P207" s="19">
        <f t="shared" si="142"/>
        <v>162424800</v>
      </c>
      <c r="Q207" s="83">
        <f t="shared" si="140"/>
        <v>129939840</v>
      </c>
      <c r="R207" s="83">
        <f t="shared" si="143"/>
        <v>32484960</v>
      </c>
      <c r="S207" s="17"/>
    </row>
    <row r="208" spans="1:19" s="41" customFormat="1" ht="26.1" customHeight="1" x14ac:dyDescent="0.25">
      <c r="A208" s="18" t="s">
        <v>390</v>
      </c>
      <c r="B208" s="144" t="s">
        <v>290</v>
      </c>
      <c r="C208" s="75" t="s">
        <v>132</v>
      </c>
      <c r="D208" s="20">
        <v>43364</v>
      </c>
      <c r="E208" s="65" t="s">
        <v>304</v>
      </c>
      <c r="F208" s="65" t="s">
        <v>297</v>
      </c>
      <c r="G208" s="27">
        <v>15</v>
      </c>
      <c r="H208" s="27">
        <v>15</v>
      </c>
      <c r="I208" s="28">
        <v>413.36</v>
      </c>
      <c r="J208" s="27">
        <f>K208+L208</f>
        <v>15</v>
      </c>
      <c r="K208" s="27">
        <v>14</v>
      </c>
      <c r="L208" s="27">
        <v>1</v>
      </c>
      <c r="M208" s="28">
        <f>N208+O208</f>
        <v>413.36</v>
      </c>
      <c r="N208" s="28">
        <v>393.25</v>
      </c>
      <c r="O208" s="28">
        <v>20.11</v>
      </c>
      <c r="P208" s="19">
        <f t="shared" si="142"/>
        <v>29761920</v>
      </c>
      <c r="Q208" s="83">
        <f t="shared" si="140"/>
        <v>23809536</v>
      </c>
      <c r="R208" s="83">
        <f t="shared" si="143"/>
        <v>5952384</v>
      </c>
      <c r="S208" s="17"/>
    </row>
    <row r="209" spans="1:23" s="41" customFormat="1" ht="26.1" customHeight="1" x14ac:dyDescent="0.25">
      <c r="A209" s="159" t="s">
        <v>406</v>
      </c>
      <c r="B209" s="160"/>
      <c r="C209" s="18" t="s">
        <v>19</v>
      </c>
      <c r="D209" s="18" t="s">
        <v>19</v>
      </c>
      <c r="E209" s="18" t="s">
        <v>19</v>
      </c>
      <c r="F209" s="18" t="s">
        <v>19</v>
      </c>
      <c r="G209" s="27">
        <f>SUM(G210:G218)</f>
        <v>318</v>
      </c>
      <c r="H209" s="27">
        <f>SUM(H210:H218)</f>
        <v>318</v>
      </c>
      <c r="I209" s="28">
        <f>SUM(I210:I218)</f>
        <v>5113.37</v>
      </c>
      <c r="J209" s="27">
        <f t="shared" ref="J209:R209" si="145">SUM(J210:J218)</f>
        <v>157</v>
      </c>
      <c r="K209" s="27">
        <f t="shared" si="145"/>
        <v>108</v>
      </c>
      <c r="L209" s="27">
        <f t="shared" si="145"/>
        <v>49</v>
      </c>
      <c r="M209" s="28">
        <f t="shared" si="145"/>
        <v>4525.22</v>
      </c>
      <c r="N209" s="28">
        <f t="shared" si="145"/>
        <v>2995.48</v>
      </c>
      <c r="O209" s="28">
        <f t="shared" si="145"/>
        <v>1529.74</v>
      </c>
      <c r="P209" s="19">
        <f t="shared" si="145"/>
        <v>325815840</v>
      </c>
      <c r="Q209" s="19">
        <f t="shared" si="145"/>
        <v>162907920</v>
      </c>
      <c r="R209" s="19">
        <f t="shared" si="145"/>
        <v>162907920</v>
      </c>
      <c r="S209" s="17"/>
    </row>
    <row r="210" spans="1:23" s="41" customFormat="1" ht="26.1" customHeight="1" x14ac:dyDescent="0.35">
      <c r="A210" s="72" t="s">
        <v>391</v>
      </c>
      <c r="B210" s="137" t="s">
        <v>377</v>
      </c>
      <c r="C210" s="89" t="s">
        <v>378</v>
      </c>
      <c r="D210" s="90">
        <v>43865</v>
      </c>
      <c r="E210" s="65" t="s">
        <v>304</v>
      </c>
      <c r="F210" s="91" t="s">
        <v>297</v>
      </c>
      <c r="G210" s="92">
        <v>57</v>
      </c>
      <c r="H210" s="92">
        <v>57</v>
      </c>
      <c r="I210" s="93">
        <v>799.05</v>
      </c>
      <c r="J210" s="92">
        <v>22</v>
      </c>
      <c r="K210" s="92">
        <v>10</v>
      </c>
      <c r="L210" s="92">
        <v>12</v>
      </c>
      <c r="M210" s="93">
        <v>704.34</v>
      </c>
      <c r="N210" s="93">
        <v>346.6</v>
      </c>
      <c r="O210" s="94">
        <v>357.74</v>
      </c>
      <c r="P210" s="19">
        <f t="shared" si="142"/>
        <v>50712480</v>
      </c>
      <c r="Q210" s="95">
        <f>P210*0.5</f>
        <v>25356240</v>
      </c>
      <c r="R210" s="95">
        <f>P210-Q210</f>
        <v>25356240</v>
      </c>
      <c r="S210" s="86"/>
    </row>
    <row r="211" spans="1:23" s="41" customFormat="1" ht="26.1" customHeight="1" x14ac:dyDescent="0.35">
      <c r="A211" s="72" t="s">
        <v>392</v>
      </c>
      <c r="B211" s="144" t="s">
        <v>578</v>
      </c>
      <c r="C211" s="77">
        <v>2091</v>
      </c>
      <c r="D211" s="78">
        <v>44181</v>
      </c>
      <c r="E211" s="65" t="s">
        <v>304</v>
      </c>
      <c r="F211" s="91" t="s">
        <v>297</v>
      </c>
      <c r="G211" s="79">
        <v>90</v>
      </c>
      <c r="H211" s="79">
        <v>90</v>
      </c>
      <c r="I211" s="80">
        <v>1151.6400000000001</v>
      </c>
      <c r="J211" s="79">
        <v>42</v>
      </c>
      <c r="K211" s="79">
        <v>37</v>
      </c>
      <c r="L211" s="79">
        <v>5</v>
      </c>
      <c r="M211" s="80">
        <v>1028.5</v>
      </c>
      <c r="N211" s="80">
        <v>891.89</v>
      </c>
      <c r="O211" s="80">
        <v>136.61000000000001</v>
      </c>
      <c r="P211" s="19">
        <f t="shared" si="142"/>
        <v>74052000</v>
      </c>
      <c r="Q211" s="81">
        <f t="shared" ref="Q211:Q218" si="146">P211*0.5</f>
        <v>37026000</v>
      </c>
      <c r="R211" s="81">
        <f>P211-Q211</f>
        <v>37026000</v>
      </c>
      <c r="S211" s="86"/>
    </row>
    <row r="212" spans="1:23" s="41" customFormat="1" ht="26.1" customHeight="1" x14ac:dyDescent="0.25">
      <c r="A212" s="72" t="s">
        <v>393</v>
      </c>
      <c r="B212" s="133" t="s">
        <v>379</v>
      </c>
      <c r="C212" s="77" t="s">
        <v>378</v>
      </c>
      <c r="D212" s="78">
        <v>43865</v>
      </c>
      <c r="E212" s="65" t="s">
        <v>304</v>
      </c>
      <c r="F212" s="65" t="s">
        <v>297</v>
      </c>
      <c r="G212" s="79">
        <v>25</v>
      </c>
      <c r="H212" s="79">
        <v>25</v>
      </c>
      <c r="I212" s="80">
        <v>402.44</v>
      </c>
      <c r="J212" s="79">
        <v>14</v>
      </c>
      <c r="K212" s="79">
        <v>14</v>
      </c>
      <c r="L212" s="79">
        <v>0</v>
      </c>
      <c r="M212" s="80">
        <v>402.44</v>
      </c>
      <c r="N212" s="80">
        <v>402.44</v>
      </c>
      <c r="O212" s="80">
        <v>0</v>
      </c>
      <c r="P212" s="19">
        <f t="shared" si="142"/>
        <v>28975680</v>
      </c>
      <c r="Q212" s="81">
        <f t="shared" si="146"/>
        <v>14487840</v>
      </c>
      <c r="R212" s="81">
        <f>P212-Q212</f>
        <v>14487840</v>
      </c>
      <c r="S212" s="17"/>
    </row>
    <row r="213" spans="1:23" s="41" customFormat="1" ht="26.1" customHeight="1" x14ac:dyDescent="0.35">
      <c r="A213" s="72" t="s">
        <v>394</v>
      </c>
      <c r="B213" s="138" t="s">
        <v>560</v>
      </c>
      <c r="C213" s="96">
        <v>900</v>
      </c>
      <c r="D213" s="97">
        <v>43998</v>
      </c>
      <c r="E213" s="65" t="s">
        <v>304</v>
      </c>
      <c r="F213" s="65" t="s">
        <v>297</v>
      </c>
      <c r="G213" s="98">
        <v>28</v>
      </c>
      <c r="H213" s="98">
        <v>28</v>
      </c>
      <c r="I213" s="99">
        <v>404.85</v>
      </c>
      <c r="J213" s="98">
        <v>14</v>
      </c>
      <c r="K213" s="98">
        <v>13</v>
      </c>
      <c r="L213" s="98">
        <v>1</v>
      </c>
      <c r="M213" s="99">
        <v>404.85</v>
      </c>
      <c r="N213" s="99">
        <v>374.85</v>
      </c>
      <c r="O213" s="99">
        <v>30</v>
      </c>
      <c r="P213" s="19">
        <f t="shared" si="142"/>
        <v>29149200</v>
      </c>
      <c r="Q213" s="100">
        <f t="shared" si="146"/>
        <v>14574600</v>
      </c>
      <c r="R213" s="100">
        <f t="shared" ref="R213" si="147">P213-Q213</f>
        <v>14574600</v>
      </c>
      <c r="S213" s="86"/>
    </row>
    <row r="214" spans="1:23" s="41" customFormat="1" ht="26.1" customHeight="1" x14ac:dyDescent="0.25">
      <c r="A214" s="72" t="s">
        <v>395</v>
      </c>
      <c r="B214" s="144" t="s">
        <v>333</v>
      </c>
      <c r="C214" s="85">
        <v>2155</v>
      </c>
      <c r="D214" s="67">
        <v>43770</v>
      </c>
      <c r="E214" s="65" t="s">
        <v>304</v>
      </c>
      <c r="F214" s="65" t="s">
        <v>297</v>
      </c>
      <c r="G214" s="27">
        <v>32</v>
      </c>
      <c r="H214" s="27">
        <v>32</v>
      </c>
      <c r="I214" s="28">
        <v>859</v>
      </c>
      <c r="J214" s="27">
        <v>18</v>
      </c>
      <c r="K214" s="27">
        <v>2</v>
      </c>
      <c r="L214" s="27">
        <v>16</v>
      </c>
      <c r="M214" s="28">
        <f>SUM(N214,O214)</f>
        <v>552.72</v>
      </c>
      <c r="N214" s="28">
        <v>66.64</v>
      </c>
      <c r="O214" s="28">
        <v>486.08</v>
      </c>
      <c r="P214" s="19">
        <f t="shared" si="142"/>
        <v>39795840</v>
      </c>
      <c r="Q214" s="71">
        <f t="shared" si="146"/>
        <v>19897920</v>
      </c>
      <c r="R214" s="71">
        <f>P214-Q214</f>
        <v>19897920</v>
      </c>
      <c r="S214" s="24"/>
      <c r="T214" s="43"/>
    </row>
    <row r="215" spans="1:23" s="41" customFormat="1" ht="26.1" customHeight="1" x14ac:dyDescent="0.35">
      <c r="A215" s="72" t="s">
        <v>396</v>
      </c>
      <c r="B215" s="133" t="s">
        <v>427</v>
      </c>
      <c r="C215" s="77">
        <v>1508</v>
      </c>
      <c r="D215" s="78">
        <v>43665</v>
      </c>
      <c r="E215" s="65" t="s">
        <v>304</v>
      </c>
      <c r="F215" s="65" t="s">
        <v>297</v>
      </c>
      <c r="G215" s="79">
        <v>23</v>
      </c>
      <c r="H215" s="79">
        <v>23</v>
      </c>
      <c r="I215" s="80">
        <v>399.13</v>
      </c>
      <c r="J215" s="79">
        <v>12</v>
      </c>
      <c r="K215" s="79">
        <v>12</v>
      </c>
      <c r="L215" s="79">
        <v>0</v>
      </c>
      <c r="M215" s="80">
        <v>395.11</v>
      </c>
      <c r="N215" s="80">
        <v>395.11</v>
      </c>
      <c r="O215" s="80">
        <v>0</v>
      </c>
      <c r="P215" s="19">
        <f t="shared" si="142"/>
        <v>28447920</v>
      </c>
      <c r="Q215" s="81">
        <f t="shared" si="146"/>
        <v>14223960</v>
      </c>
      <c r="R215" s="81">
        <f>P215-Q215</f>
        <v>14223960</v>
      </c>
      <c r="S215" s="86"/>
    </row>
    <row r="216" spans="1:23" s="41" customFormat="1" ht="26.1" customHeight="1" x14ac:dyDescent="0.35">
      <c r="A216" s="72" t="s">
        <v>397</v>
      </c>
      <c r="B216" s="144" t="s">
        <v>335</v>
      </c>
      <c r="C216" s="18">
        <v>1660</v>
      </c>
      <c r="D216" s="67">
        <v>43693</v>
      </c>
      <c r="E216" s="65" t="s">
        <v>304</v>
      </c>
      <c r="F216" s="65" t="s">
        <v>297</v>
      </c>
      <c r="G216" s="27">
        <v>39</v>
      </c>
      <c r="H216" s="27">
        <v>39</v>
      </c>
      <c r="I216" s="28">
        <v>758.68</v>
      </c>
      <c r="J216" s="27">
        <v>27</v>
      </c>
      <c r="K216" s="27">
        <v>16</v>
      </c>
      <c r="L216" s="27">
        <v>11</v>
      </c>
      <c r="M216" s="28">
        <v>758.68</v>
      </c>
      <c r="N216" s="28">
        <v>399.37</v>
      </c>
      <c r="O216" s="28">
        <v>359.31</v>
      </c>
      <c r="P216" s="19">
        <f t="shared" si="142"/>
        <v>54624960</v>
      </c>
      <c r="Q216" s="71">
        <f t="shared" si="146"/>
        <v>27312480</v>
      </c>
      <c r="R216" s="71">
        <f>P216-Q216</f>
        <v>27312480</v>
      </c>
      <c r="S216" s="86"/>
      <c r="T216" s="43"/>
    </row>
    <row r="217" spans="1:23" s="41" customFormat="1" ht="26.1" customHeight="1" x14ac:dyDescent="0.35">
      <c r="A217" s="72" t="s">
        <v>398</v>
      </c>
      <c r="B217" s="144" t="s">
        <v>336</v>
      </c>
      <c r="C217" s="18">
        <v>2035</v>
      </c>
      <c r="D217" s="20">
        <v>43760</v>
      </c>
      <c r="E217" s="65" t="s">
        <v>304</v>
      </c>
      <c r="F217" s="65" t="s">
        <v>297</v>
      </c>
      <c r="G217" s="27">
        <v>7</v>
      </c>
      <c r="H217" s="27">
        <v>7</v>
      </c>
      <c r="I217" s="28">
        <v>118.58</v>
      </c>
      <c r="J217" s="27">
        <v>4</v>
      </c>
      <c r="K217" s="27">
        <v>4</v>
      </c>
      <c r="L217" s="27">
        <v>0</v>
      </c>
      <c r="M217" s="28">
        <v>118.58</v>
      </c>
      <c r="N217" s="28">
        <v>118.58</v>
      </c>
      <c r="O217" s="28">
        <v>0</v>
      </c>
      <c r="P217" s="19">
        <f t="shared" si="142"/>
        <v>8537760</v>
      </c>
      <c r="Q217" s="71">
        <f t="shared" si="146"/>
        <v>4268880</v>
      </c>
      <c r="R217" s="71">
        <f>P217-Q217</f>
        <v>4268880</v>
      </c>
      <c r="S217" s="86"/>
      <c r="T217" s="43"/>
    </row>
    <row r="218" spans="1:23" s="41" customFormat="1" ht="26.1" customHeight="1" x14ac:dyDescent="0.35">
      <c r="A218" s="72" t="s">
        <v>399</v>
      </c>
      <c r="B218" s="144" t="s">
        <v>337</v>
      </c>
      <c r="C218" s="18">
        <v>2154</v>
      </c>
      <c r="D218" s="20">
        <v>43770</v>
      </c>
      <c r="E218" s="65" t="s">
        <v>304</v>
      </c>
      <c r="F218" s="65" t="s">
        <v>297</v>
      </c>
      <c r="G218" s="27">
        <v>17</v>
      </c>
      <c r="H218" s="27">
        <v>17</v>
      </c>
      <c r="I218" s="28">
        <v>220</v>
      </c>
      <c r="J218" s="27">
        <v>4</v>
      </c>
      <c r="K218" s="27">
        <v>0</v>
      </c>
      <c r="L218" s="27">
        <v>4</v>
      </c>
      <c r="M218" s="28">
        <v>160</v>
      </c>
      <c r="N218" s="28">
        <v>0</v>
      </c>
      <c r="O218" s="28">
        <v>160</v>
      </c>
      <c r="P218" s="19">
        <f t="shared" si="142"/>
        <v>11520000</v>
      </c>
      <c r="Q218" s="71">
        <f t="shared" si="146"/>
        <v>5760000</v>
      </c>
      <c r="R218" s="71">
        <f>P218-Q218</f>
        <v>5760000</v>
      </c>
      <c r="S218" s="86"/>
      <c r="T218" s="43"/>
    </row>
    <row r="219" spans="1:23" s="41" customFormat="1" ht="14.25" customHeight="1" x14ac:dyDescent="0.35">
      <c r="A219" s="161" t="s">
        <v>359</v>
      </c>
      <c r="B219" s="162"/>
      <c r="C219" s="18" t="s">
        <v>30</v>
      </c>
      <c r="D219" s="18" t="s">
        <v>30</v>
      </c>
      <c r="E219" s="18" t="s">
        <v>30</v>
      </c>
      <c r="F219" s="18" t="s">
        <v>30</v>
      </c>
      <c r="G219" s="68">
        <f>SUM(G221,G222,G223,G224,G225,G226,G227,G228,G229,G230,G231,G233,G234,G235,G236,G238,G240:G259)</f>
        <v>676</v>
      </c>
      <c r="H219" s="68">
        <f t="shared" ref="H219:R219" si="148">SUM(H221,H222,H223,H224,H225,H226,H227,H228,H229,H230,H231,H233,H234,H235,H236,H238,H240:H259)</f>
        <v>676</v>
      </c>
      <c r="I219" s="69">
        <f t="shared" si="148"/>
        <v>11358.92</v>
      </c>
      <c r="J219" s="68">
        <f t="shared" si="148"/>
        <v>290</v>
      </c>
      <c r="K219" s="68">
        <f t="shared" si="148"/>
        <v>207</v>
      </c>
      <c r="L219" s="68">
        <f t="shared" si="148"/>
        <v>83</v>
      </c>
      <c r="M219" s="69">
        <f t="shared" si="148"/>
        <v>11322.12</v>
      </c>
      <c r="N219" s="69">
        <f t="shared" si="148"/>
        <v>8121.5299999999979</v>
      </c>
      <c r="O219" s="69">
        <f t="shared" si="148"/>
        <v>3200.59</v>
      </c>
      <c r="P219" s="95">
        <f t="shared" si="148"/>
        <v>798631758.36000001</v>
      </c>
      <c r="Q219" s="95">
        <f t="shared" si="148"/>
        <v>492798878.44200003</v>
      </c>
      <c r="R219" s="95">
        <f t="shared" si="148"/>
        <v>305832879.91799998</v>
      </c>
      <c r="S219" s="86"/>
      <c r="T219" s="42"/>
      <c r="U219" s="40"/>
      <c r="V219" s="40"/>
      <c r="W219" s="40"/>
    </row>
    <row r="220" spans="1:23" s="41" customFormat="1" ht="26.1" customHeight="1" x14ac:dyDescent="0.25">
      <c r="A220" s="189" t="s">
        <v>294</v>
      </c>
      <c r="B220" s="189"/>
      <c r="C220" s="85" t="s">
        <v>30</v>
      </c>
      <c r="D220" s="67" t="s">
        <v>30</v>
      </c>
      <c r="E220" s="67" t="s">
        <v>30</v>
      </c>
      <c r="F220" s="67" t="s">
        <v>30</v>
      </c>
      <c r="G220" s="68">
        <f>SUM(G221:G231)</f>
        <v>113</v>
      </c>
      <c r="H220" s="68">
        <f t="shared" ref="H220:R220" si="149">SUM(H221:H231)</f>
        <v>113</v>
      </c>
      <c r="I220" s="69">
        <f t="shared" si="149"/>
        <v>2239.3700000000003</v>
      </c>
      <c r="J220" s="68">
        <f t="shared" si="149"/>
        <v>54</v>
      </c>
      <c r="K220" s="68">
        <f t="shared" si="149"/>
        <v>47</v>
      </c>
      <c r="L220" s="68">
        <f t="shared" si="149"/>
        <v>7</v>
      </c>
      <c r="M220" s="69">
        <f t="shared" si="149"/>
        <v>2208.27</v>
      </c>
      <c r="N220" s="69">
        <f t="shared" si="149"/>
        <v>1896.6899999999998</v>
      </c>
      <c r="O220" s="69">
        <f t="shared" si="149"/>
        <v>311.58000000000004</v>
      </c>
      <c r="P220" s="71">
        <f t="shared" si="149"/>
        <v>147256276.68000001</v>
      </c>
      <c r="Q220" s="71">
        <f t="shared" si="149"/>
        <v>139893462.84599999</v>
      </c>
      <c r="R220" s="71">
        <f t="shared" si="149"/>
        <v>7362813.8340000082</v>
      </c>
      <c r="S220" s="17"/>
    </row>
    <row r="221" spans="1:23" s="41" customFormat="1" ht="26.1" customHeight="1" x14ac:dyDescent="0.25">
      <c r="A221" s="72" t="s">
        <v>400</v>
      </c>
      <c r="B221" s="145" t="s">
        <v>409</v>
      </c>
      <c r="C221" s="66" t="s">
        <v>361</v>
      </c>
      <c r="D221" s="67">
        <v>43894</v>
      </c>
      <c r="E221" s="85" t="s">
        <v>297</v>
      </c>
      <c r="F221" s="67" t="s">
        <v>298</v>
      </c>
      <c r="G221" s="68">
        <v>4</v>
      </c>
      <c r="H221" s="68">
        <v>4</v>
      </c>
      <c r="I221" s="69">
        <v>99.8</v>
      </c>
      <c r="J221" s="68">
        <v>3</v>
      </c>
      <c r="K221" s="68">
        <v>2</v>
      </c>
      <c r="L221" s="68">
        <v>1</v>
      </c>
      <c r="M221" s="69">
        <v>99.8</v>
      </c>
      <c r="N221" s="69">
        <v>72</v>
      </c>
      <c r="O221" s="70">
        <v>27.8</v>
      </c>
      <c r="P221" s="71">
        <f>M221*1.2*55570</f>
        <v>6655063.1999999993</v>
      </c>
      <c r="Q221" s="71">
        <f t="shared" ref="Q221:Q236" si="150">P221*0.95</f>
        <v>6322310.0399999991</v>
      </c>
      <c r="R221" s="71">
        <f t="shared" ref="R221" si="151">P221-Q221</f>
        <v>332753.16000000015</v>
      </c>
      <c r="S221" s="17"/>
    </row>
    <row r="222" spans="1:23" s="41" customFormat="1" ht="26.1" customHeight="1" x14ac:dyDescent="0.25">
      <c r="A222" s="72" t="s">
        <v>401</v>
      </c>
      <c r="B222" s="145" t="s">
        <v>362</v>
      </c>
      <c r="C222" s="101" t="s">
        <v>363</v>
      </c>
      <c r="D222" s="90">
        <v>43894</v>
      </c>
      <c r="E222" s="89" t="s">
        <v>297</v>
      </c>
      <c r="F222" s="90" t="s">
        <v>298</v>
      </c>
      <c r="G222" s="92">
        <v>12</v>
      </c>
      <c r="H222" s="92">
        <v>12</v>
      </c>
      <c r="I222" s="93">
        <v>280.73</v>
      </c>
      <c r="J222" s="92">
        <v>8</v>
      </c>
      <c r="K222" s="92">
        <v>7</v>
      </c>
      <c r="L222" s="92">
        <v>1</v>
      </c>
      <c r="M222" s="93">
        <v>280.73</v>
      </c>
      <c r="N222" s="93">
        <v>253.79</v>
      </c>
      <c r="O222" s="94">
        <v>26.94</v>
      </c>
      <c r="P222" s="71">
        <f t="shared" ref="P222:P238" si="152">M222*1.2*55570</f>
        <v>18720199.32</v>
      </c>
      <c r="Q222" s="95">
        <f t="shared" si="150"/>
        <v>17784189.353999998</v>
      </c>
      <c r="R222" s="95">
        <f t="shared" ref="R222:R228" si="153">P222-Q222</f>
        <v>936009.96600000188</v>
      </c>
      <c r="S222" s="17"/>
    </row>
    <row r="223" spans="1:23" s="41" customFormat="1" ht="26.1" customHeight="1" x14ac:dyDescent="0.25">
      <c r="A223" s="72" t="s">
        <v>402</v>
      </c>
      <c r="B223" s="145" t="s">
        <v>493</v>
      </c>
      <c r="C223" s="77">
        <v>700</v>
      </c>
      <c r="D223" s="78">
        <v>44014</v>
      </c>
      <c r="E223" s="77" t="s">
        <v>297</v>
      </c>
      <c r="F223" s="78" t="s">
        <v>298</v>
      </c>
      <c r="G223" s="79">
        <v>27</v>
      </c>
      <c r="H223" s="79">
        <v>27</v>
      </c>
      <c r="I223" s="80">
        <v>483.63</v>
      </c>
      <c r="J223" s="79">
        <v>10</v>
      </c>
      <c r="K223" s="79">
        <v>8</v>
      </c>
      <c r="L223" s="79">
        <v>2</v>
      </c>
      <c r="M223" s="80">
        <v>486.63</v>
      </c>
      <c r="N223" s="80">
        <v>363.79</v>
      </c>
      <c r="O223" s="80">
        <v>122.84</v>
      </c>
      <c r="P223" s="71">
        <f t="shared" si="152"/>
        <v>32450434.920000002</v>
      </c>
      <c r="Q223" s="81">
        <f t="shared" ref="Q223" si="154">P223*0.95</f>
        <v>30827913.173999999</v>
      </c>
      <c r="R223" s="81">
        <f t="shared" ref="R223" si="155">P223-Q223</f>
        <v>1622521.7460000031</v>
      </c>
      <c r="S223" s="17"/>
    </row>
    <row r="224" spans="1:23" s="41" customFormat="1" ht="26.1" customHeight="1" x14ac:dyDescent="0.35">
      <c r="A224" s="72" t="s">
        <v>403</v>
      </c>
      <c r="B224" s="145" t="s">
        <v>419</v>
      </c>
      <c r="C224" s="96">
        <v>711</v>
      </c>
      <c r="D224" s="97">
        <v>44076</v>
      </c>
      <c r="E224" s="102" t="s">
        <v>297</v>
      </c>
      <c r="F224" s="103" t="s">
        <v>298</v>
      </c>
      <c r="G224" s="98">
        <v>8</v>
      </c>
      <c r="H224" s="98">
        <v>8</v>
      </c>
      <c r="I224" s="99">
        <v>151.86000000000001</v>
      </c>
      <c r="J224" s="98">
        <v>3</v>
      </c>
      <c r="K224" s="98">
        <v>3</v>
      </c>
      <c r="L224" s="98">
        <v>0</v>
      </c>
      <c r="M224" s="99">
        <v>151.86000000000001</v>
      </c>
      <c r="N224" s="99">
        <v>151.86000000000001</v>
      </c>
      <c r="O224" s="99">
        <v>0</v>
      </c>
      <c r="P224" s="71">
        <f t="shared" si="152"/>
        <v>10126632.24</v>
      </c>
      <c r="Q224" s="81">
        <f t="shared" ref="Q224:Q227" si="156">P224*0.95</f>
        <v>9620300.6280000005</v>
      </c>
      <c r="R224" s="81">
        <f t="shared" ref="R224:R227" si="157">P224-Q224</f>
        <v>506331.61199999973</v>
      </c>
      <c r="S224" s="86"/>
    </row>
    <row r="225" spans="1:19" s="41" customFormat="1" ht="26.1" customHeight="1" x14ac:dyDescent="0.35">
      <c r="A225" s="72" t="s">
        <v>448</v>
      </c>
      <c r="B225" s="145" t="s">
        <v>503</v>
      </c>
      <c r="C225" s="96">
        <v>699</v>
      </c>
      <c r="D225" s="97">
        <v>44397</v>
      </c>
      <c r="E225" s="102" t="s">
        <v>297</v>
      </c>
      <c r="F225" s="103" t="s">
        <v>298</v>
      </c>
      <c r="G225" s="98">
        <v>7</v>
      </c>
      <c r="H225" s="98">
        <v>7</v>
      </c>
      <c r="I225" s="99">
        <v>182.1</v>
      </c>
      <c r="J225" s="98">
        <v>6</v>
      </c>
      <c r="K225" s="98">
        <v>6</v>
      </c>
      <c r="L225" s="98">
        <v>0</v>
      </c>
      <c r="M225" s="99">
        <v>153.6</v>
      </c>
      <c r="N225" s="99">
        <v>153.6</v>
      </c>
      <c r="O225" s="99">
        <v>0</v>
      </c>
      <c r="P225" s="71">
        <f t="shared" si="152"/>
        <v>10242662.4</v>
      </c>
      <c r="Q225" s="81">
        <f t="shared" ref="Q225" si="158">P225*0.95</f>
        <v>9730529.2799999993</v>
      </c>
      <c r="R225" s="81">
        <f t="shared" ref="R225" si="159">P225-Q225</f>
        <v>512133.12000000104</v>
      </c>
      <c r="S225" s="86"/>
    </row>
    <row r="226" spans="1:19" s="41" customFormat="1" ht="26.1" customHeight="1" x14ac:dyDescent="0.35">
      <c r="A226" s="72" t="s">
        <v>404</v>
      </c>
      <c r="B226" s="145" t="s">
        <v>423</v>
      </c>
      <c r="C226" s="104">
        <v>712</v>
      </c>
      <c r="D226" s="105">
        <v>44076</v>
      </c>
      <c r="E226" s="102" t="s">
        <v>297</v>
      </c>
      <c r="F226" s="103" t="s">
        <v>298</v>
      </c>
      <c r="G226" s="106">
        <v>13</v>
      </c>
      <c r="H226" s="106">
        <v>13</v>
      </c>
      <c r="I226" s="107">
        <v>252.2</v>
      </c>
      <c r="J226" s="106">
        <v>4</v>
      </c>
      <c r="K226" s="106">
        <v>3</v>
      </c>
      <c r="L226" s="106">
        <v>1</v>
      </c>
      <c r="M226" s="107">
        <v>252.2</v>
      </c>
      <c r="N226" s="107">
        <v>193.8</v>
      </c>
      <c r="O226" s="107">
        <v>58.4</v>
      </c>
      <c r="P226" s="71">
        <f t="shared" si="152"/>
        <v>16817704.800000001</v>
      </c>
      <c r="Q226" s="108">
        <f t="shared" si="156"/>
        <v>15976819.560000001</v>
      </c>
      <c r="R226" s="108">
        <f t="shared" si="157"/>
        <v>840885.24000000022</v>
      </c>
      <c r="S226" s="86"/>
    </row>
    <row r="227" spans="1:19" s="41" customFormat="1" ht="26.1" customHeight="1" x14ac:dyDescent="0.35">
      <c r="A227" s="72" t="s">
        <v>417</v>
      </c>
      <c r="B227" s="145" t="s">
        <v>504</v>
      </c>
      <c r="C227" s="77">
        <v>698</v>
      </c>
      <c r="D227" s="97">
        <v>44397</v>
      </c>
      <c r="E227" s="102" t="s">
        <v>297</v>
      </c>
      <c r="F227" s="103" t="s">
        <v>298</v>
      </c>
      <c r="G227" s="79">
        <v>3</v>
      </c>
      <c r="H227" s="79">
        <v>3</v>
      </c>
      <c r="I227" s="80">
        <v>67</v>
      </c>
      <c r="J227" s="79">
        <v>3</v>
      </c>
      <c r="K227" s="79">
        <v>3</v>
      </c>
      <c r="L227" s="79">
        <v>0</v>
      </c>
      <c r="M227" s="80">
        <v>67</v>
      </c>
      <c r="N227" s="80">
        <v>67</v>
      </c>
      <c r="O227" s="80">
        <v>0</v>
      </c>
      <c r="P227" s="71">
        <f t="shared" si="152"/>
        <v>4467827.9999999991</v>
      </c>
      <c r="Q227" s="81">
        <f t="shared" si="156"/>
        <v>4244436.5999999987</v>
      </c>
      <c r="R227" s="81">
        <f t="shared" si="157"/>
        <v>223391.40000000037</v>
      </c>
      <c r="S227" s="86"/>
    </row>
    <row r="228" spans="1:19" s="41" customFormat="1" ht="26.1" customHeight="1" x14ac:dyDescent="0.25">
      <c r="A228" s="72" t="s">
        <v>418</v>
      </c>
      <c r="B228" s="145" t="s">
        <v>366</v>
      </c>
      <c r="C228" s="109" t="s">
        <v>367</v>
      </c>
      <c r="D228" s="103">
        <v>43894</v>
      </c>
      <c r="E228" s="102" t="s">
        <v>297</v>
      </c>
      <c r="F228" s="103" t="s">
        <v>298</v>
      </c>
      <c r="G228" s="110">
        <v>20</v>
      </c>
      <c r="H228" s="110">
        <v>20</v>
      </c>
      <c r="I228" s="111">
        <v>387.95</v>
      </c>
      <c r="J228" s="110">
        <v>7</v>
      </c>
      <c r="K228" s="110">
        <v>7</v>
      </c>
      <c r="L228" s="110">
        <v>0</v>
      </c>
      <c r="M228" s="111">
        <v>387.95</v>
      </c>
      <c r="N228" s="111">
        <v>387.95</v>
      </c>
      <c r="O228" s="112">
        <v>0</v>
      </c>
      <c r="P228" s="71">
        <f t="shared" si="152"/>
        <v>25870057.799999997</v>
      </c>
      <c r="Q228" s="113">
        <f t="shared" si="150"/>
        <v>24576554.909999996</v>
      </c>
      <c r="R228" s="113">
        <f t="shared" si="153"/>
        <v>1293502.8900000006</v>
      </c>
      <c r="S228" s="17"/>
    </row>
    <row r="229" spans="1:19" s="41" customFormat="1" ht="26.1" customHeight="1" x14ac:dyDescent="0.35">
      <c r="A229" s="72" t="s">
        <v>421</v>
      </c>
      <c r="B229" s="145" t="s">
        <v>450</v>
      </c>
      <c r="C229" s="77">
        <v>981</v>
      </c>
      <c r="D229" s="78">
        <v>44152</v>
      </c>
      <c r="E229" s="85" t="s">
        <v>297</v>
      </c>
      <c r="F229" s="67" t="s">
        <v>298</v>
      </c>
      <c r="G229" s="79">
        <v>8</v>
      </c>
      <c r="H229" s="79">
        <v>8</v>
      </c>
      <c r="I229" s="80">
        <v>153.33000000000001</v>
      </c>
      <c r="J229" s="79">
        <v>4</v>
      </c>
      <c r="K229" s="79">
        <v>4</v>
      </c>
      <c r="L229" s="79">
        <v>0</v>
      </c>
      <c r="M229" s="80">
        <v>153.33000000000001</v>
      </c>
      <c r="N229" s="80">
        <v>153.33000000000001</v>
      </c>
      <c r="O229" s="80">
        <v>0</v>
      </c>
      <c r="P229" s="71">
        <f t="shared" si="152"/>
        <v>10224657.720000001</v>
      </c>
      <c r="Q229" s="81">
        <f t="shared" ref="Q229" si="160">P229*0.95</f>
        <v>9713424.8340000007</v>
      </c>
      <c r="R229" s="81">
        <f t="shared" ref="R229" si="161">P229-Q229</f>
        <v>511232.88599999994</v>
      </c>
      <c r="S229" s="86"/>
    </row>
    <row r="230" spans="1:19" s="41" customFormat="1" ht="26.1" customHeight="1" x14ac:dyDescent="0.35">
      <c r="A230" s="72" t="s">
        <v>422</v>
      </c>
      <c r="B230" s="145" t="s">
        <v>420</v>
      </c>
      <c r="C230" s="77">
        <v>715</v>
      </c>
      <c r="D230" s="78">
        <v>44076</v>
      </c>
      <c r="E230" s="85" t="s">
        <v>297</v>
      </c>
      <c r="F230" s="67" t="s">
        <v>298</v>
      </c>
      <c r="G230" s="79">
        <v>9</v>
      </c>
      <c r="H230" s="79">
        <v>9</v>
      </c>
      <c r="I230" s="80">
        <v>99.57</v>
      </c>
      <c r="J230" s="79">
        <v>4</v>
      </c>
      <c r="K230" s="79">
        <v>4</v>
      </c>
      <c r="L230" s="79">
        <v>0</v>
      </c>
      <c r="M230" s="80">
        <v>99.57</v>
      </c>
      <c r="N230" s="80">
        <v>99.57</v>
      </c>
      <c r="O230" s="80">
        <v>0</v>
      </c>
      <c r="P230" s="71">
        <f t="shared" si="152"/>
        <v>6639725.879999999</v>
      </c>
      <c r="Q230" s="81">
        <f>P230*0.95</f>
        <v>6307739.5859999983</v>
      </c>
      <c r="R230" s="81">
        <f t="shared" ref="R230:R231" si="162">P230-Q230</f>
        <v>331986.29400000069</v>
      </c>
      <c r="S230" s="86"/>
    </row>
    <row r="231" spans="1:19" s="41" customFormat="1" ht="26.1" customHeight="1" x14ac:dyDescent="0.35">
      <c r="A231" s="72" t="s">
        <v>424</v>
      </c>
      <c r="B231" s="145" t="s">
        <v>489</v>
      </c>
      <c r="C231" s="114">
        <v>1123</v>
      </c>
      <c r="D231" s="78">
        <v>44188</v>
      </c>
      <c r="E231" s="85" t="s">
        <v>297</v>
      </c>
      <c r="F231" s="115" t="s">
        <v>298</v>
      </c>
      <c r="G231" s="79">
        <v>2</v>
      </c>
      <c r="H231" s="79">
        <v>2</v>
      </c>
      <c r="I231" s="80">
        <v>81.2</v>
      </c>
      <c r="J231" s="79">
        <v>2</v>
      </c>
      <c r="K231" s="79">
        <v>0</v>
      </c>
      <c r="L231" s="79">
        <v>2</v>
      </c>
      <c r="M231" s="80">
        <v>75.599999999999994</v>
      </c>
      <c r="N231" s="80">
        <v>0</v>
      </c>
      <c r="O231" s="80">
        <v>75.599999999999994</v>
      </c>
      <c r="P231" s="71">
        <f t="shared" si="152"/>
        <v>5041310.3999999994</v>
      </c>
      <c r="Q231" s="81">
        <f>P231*0.95</f>
        <v>4789244.879999999</v>
      </c>
      <c r="R231" s="81">
        <f t="shared" si="162"/>
        <v>252065.52000000048</v>
      </c>
      <c r="S231" s="86"/>
    </row>
    <row r="232" spans="1:19" s="41" customFormat="1" ht="26.25" customHeight="1" x14ac:dyDescent="0.25">
      <c r="A232" s="157" t="s">
        <v>138</v>
      </c>
      <c r="B232" s="158"/>
      <c r="C232" s="85" t="s">
        <v>30</v>
      </c>
      <c r="D232" s="67" t="s">
        <v>30</v>
      </c>
      <c r="E232" s="67" t="s">
        <v>30</v>
      </c>
      <c r="F232" s="67" t="s">
        <v>30</v>
      </c>
      <c r="G232" s="110">
        <f>SUM(G233:G236)</f>
        <v>33</v>
      </c>
      <c r="H232" s="110">
        <f t="shared" ref="H232:R232" si="163">SUM(H233:H236)</f>
        <v>33</v>
      </c>
      <c r="I232" s="111">
        <f t="shared" si="163"/>
        <v>747</v>
      </c>
      <c r="J232" s="110">
        <f t="shared" si="163"/>
        <v>19</v>
      </c>
      <c r="K232" s="110">
        <f t="shared" si="163"/>
        <v>6</v>
      </c>
      <c r="L232" s="110">
        <f t="shared" si="163"/>
        <v>13</v>
      </c>
      <c r="M232" s="111">
        <f t="shared" si="163"/>
        <v>741.3</v>
      </c>
      <c r="N232" s="111">
        <f t="shared" si="163"/>
        <v>265.58</v>
      </c>
      <c r="O232" s="112">
        <f t="shared" si="163"/>
        <v>475.72</v>
      </c>
      <c r="P232" s="113">
        <f t="shared" si="163"/>
        <v>49432849.200000003</v>
      </c>
      <c r="Q232" s="113">
        <f t="shared" si="163"/>
        <v>46961206.739999995</v>
      </c>
      <c r="R232" s="113">
        <f t="shared" si="163"/>
        <v>2471642.4600000028</v>
      </c>
      <c r="S232" s="17"/>
    </row>
    <row r="233" spans="1:19" s="41" customFormat="1" ht="26.1" customHeight="1" x14ac:dyDescent="0.25">
      <c r="A233" s="72" t="s">
        <v>425</v>
      </c>
      <c r="B233" s="145" t="s">
        <v>372</v>
      </c>
      <c r="C233" s="66" t="s">
        <v>373</v>
      </c>
      <c r="D233" s="67">
        <v>43893</v>
      </c>
      <c r="E233" s="85" t="s">
        <v>297</v>
      </c>
      <c r="F233" s="67" t="s">
        <v>298</v>
      </c>
      <c r="G233" s="68">
        <v>3</v>
      </c>
      <c r="H233" s="68">
        <v>3</v>
      </c>
      <c r="I233" s="69">
        <v>106.6</v>
      </c>
      <c r="J233" s="68">
        <v>3</v>
      </c>
      <c r="K233" s="68">
        <v>0</v>
      </c>
      <c r="L233" s="68">
        <v>3</v>
      </c>
      <c r="M233" s="69">
        <v>106.6</v>
      </c>
      <c r="N233" s="69">
        <v>0</v>
      </c>
      <c r="O233" s="70">
        <v>106.6</v>
      </c>
      <c r="P233" s="71">
        <f t="shared" si="152"/>
        <v>7108514.3999999994</v>
      </c>
      <c r="Q233" s="71">
        <f t="shared" si="150"/>
        <v>6753088.6799999988</v>
      </c>
      <c r="R233" s="71">
        <f t="shared" ref="R233" si="164">P233-Q233</f>
        <v>355425.72000000067</v>
      </c>
      <c r="S233" s="17"/>
    </row>
    <row r="234" spans="1:19" s="41" customFormat="1" ht="26.1" customHeight="1" x14ac:dyDescent="0.25">
      <c r="A234" s="72" t="s">
        <v>428</v>
      </c>
      <c r="B234" s="145" t="s">
        <v>374</v>
      </c>
      <c r="C234" s="66" t="s">
        <v>373</v>
      </c>
      <c r="D234" s="67">
        <v>43893</v>
      </c>
      <c r="E234" s="85" t="s">
        <v>297</v>
      </c>
      <c r="F234" s="67" t="s">
        <v>298</v>
      </c>
      <c r="G234" s="68">
        <v>4</v>
      </c>
      <c r="H234" s="68">
        <v>4</v>
      </c>
      <c r="I234" s="69">
        <v>100.2</v>
      </c>
      <c r="J234" s="68">
        <v>4</v>
      </c>
      <c r="K234" s="68">
        <v>0</v>
      </c>
      <c r="L234" s="68">
        <v>4</v>
      </c>
      <c r="M234" s="69">
        <v>100.2</v>
      </c>
      <c r="N234" s="69">
        <v>0</v>
      </c>
      <c r="O234" s="70">
        <v>100.2</v>
      </c>
      <c r="P234" s="71">
        <f t="shared" si="152"/>
        <v>6681736.7999999998</v>
      </c>
      <c r="Q234" s="71">
        <f t="shared" si="150"/>
        <v>6347649.96</v>
      </c>
      <c r="R234" s="71">
        <f t="shared" ref="R234:R236" si="165">P234-Q234</f>
        <v>334086.83999999985</v>
      </c>
      <c r="S234" s="17"/>
    </row>
    <row r="235" spans="1:19" s="41" customFormat="1" ht="26.1" customHeight="1" x14ac:dyDescent="0.25">
      <c r="A235" s="72" t="s">
        <v>429</v>
      </c>
      <c r="B235" s="145" t="s">
        <v>454</v>
      </c>
      <c r="C235" s="66">
        <v>20</v>
      </c>
      <c r="D235" s="67">
        <v>44278</v>
      </c>
      <c r="E235" s="85" t="s">
        <v>297</v>
      </c>
      <c r="F235" s="67" t="s">
        <v>298</v>
      </c>
      <c r="G235" s="68">
        <v>6</v>
      </c>
      <c r="H235" s="68">
        <v>6</v>
      </c>
      <c r="I235" s="69">
        <v>172.4</v>
      </c>
      <c r="J235" s="68">
        <v>4</v>
      </c>
      <c r="K235" s="68">
        <v>2</v>
      </c>
      <c r="L235" s="68">
        <v>2</v>
      </c>
      <c r="M235" s="69">
        <v>166.7</v>
      </c>
      <c r="N235" s="69">
        <v>83.88</v>
      </c>
      <c r="O235" s="70">
        <v>82.82</v>
      </c>
      <c r="P235" s="71">
        <f t="shared" si="152"/>
        <v>11116222.799999999</v>
      </c>
      <c r="Q235" s="71">
        <f t="shared" ref="Q235" si="166">P235*0.95</f>
        <v>10560411.659999998</v>
      </c>
      <c r="R235" s="71">
        <f t="shared" ref="R235" si="167">P235-Q235</f>
        <v>555811.1400000006</v>
      </c>
      <c r="S235" s="17"/>
    </row>
    <row r="236" spans="1:19" s="41" customFormat="1" ht="26.1" customHeight="1" x14ac:dyDescent="0.25">
      <c r="A236" s="72" t="s">
        <v>430</v>
      </c>
      <c r="B236" s="145" t="s">
        <v>375</v>
      </c>
      <c r="C236" s="66" t="s">
        <v>373</v>
      </c>
      <c r="D236" s="67">
        <v>43893</v>
      </c>
      <c r="E236" s="85" t="s">
        <v>297</v>
      </c>
      <c r="F236" s="67" t="s">
        <v>298</v>
      </c>
      <c r="G236" s="68">
        <v>20</v>
      </c>
      <c r="H236" s="68">
        <v>20</v>
      </c>
      <c r="I236" s="69">
        <v>367.8</v>
      </c>
      <c r="J236" s="68">
        <v>8</v>
      </c>
      <c r="K236" s="68">
        <v>4</v>
      </c>
      <c r="L236" s="68">
        <v>4</v>
      </c>
      <c r="M236" s="69">
        <v>367.8</v>
      </c>
      <c r="N236" s="69">
        <v>181.7</v>
      </c>
      <c r="O236" s="70">
        <v>186.1</v>
      </c>
      <c r="P236" s="71">
        <f t="shared" si="152"/>
        <v>24526375.199999999</v>
      </c>
      <c r="Q236" s="71">
        <f t="shared" si="150"/>
        <v>23300056.439999998</v>
      </c>
      <c r="R236" s="71">
        <f t="shared" si="165"/>
        <v>1226318.7600000016</v>
      </c>
      <c r="S236" s="17"/>
    </row>
    <row r="237" spans="1:19" s="41" customFormat="1" ht="30.6" customHeight="1" x14ac:dyDescent="0.35">
      <c r="A237" s="159" t="s">
        <v>87</v>
      </c>
      <c r="B237" s="160"/>
      <c r="C237" s="18" t="s">
        <v>19</v>
      </c>
      <c r="D237" s="18" t="s">
        <v>19</v>
      </c>
      <c r="E237" s="18" t="s">
        <v>19</v>
      </c>
      <c r="F237" s="18" t="s">
        <v>19</v>
      </c>
      <c r="G237" s="79">
        <v>10</v>
      </c>
      <c r="H237" s="79">
        <v>10</v>
      </c>
      <c r="I237" s="80">
        <v>165.72</v>
      </c>
      <c r="J237" s="79">
        <v>4</v>
      </c>
      <c r="K237" s="79">
        <v>4</v>
      </c>
      <c r="L237" s="79">
        <v>0</v>
      </c>
      <c r="M237" s="80">
        <v>165.72</v>
      </c>
      <c r="N237" s="80">
        <v>165.72</v>
      </c>
      <c r="O237" s="80">
        <v>0</v>
      </c>
      <c r="P237" s="81">
        <f>P238</f>
        <v>11050872.48</v>
      </c>
      <c r="Q237" s="81">
        <f>P237*0.95</f>
        <v>10498328.856000001</v>
      </c>
      <c r="R237" s="81">
        <f>P237-Q237</f>
        <v>552543.62399999984</v>
      </c>
      <c r="S237" s="86"/>
    </row>
    <row r="238" spans="1:19" s="41" customFormat="1" ht="26.1" customHeight="1" x14ac:dyDescent="0.35">
      <c r="A238" s="72" t="s">
        <v>431</v>
      </c>
      <c r="B238" s="147" t="s">
        <v>446</v>
      </c>
      <c r="C238" s="23">
        <v>1567</v>
      </c>
      <c r="D238" s="20">
        <v>44161</v>
      </c>
      <c r="E238" s="77" t="s">
        <v>297</v>
      </c>
      <c r="F238" s="78" t="s">
        <v>298</v>
      </c>
      <c r="G238" s="79">
        <v>10</v>
      </c>
      <c r="H238" s="79">
        <v>10</v>
      </c>
      <c r="I238" s="80">
        <v>165.72</v>
      </c>
      <c r="J238" s="79">
        <v>4</v>
      </c>
      <c r="K238" s="79">
        <v>4</v>
      </c>
      <c r="L238" s="79">
        <v>0</v>
      </c>
      <c r="M238" s="80">
        <v>165.72</v>
      </c>
      <c r="N238" s="80">
        <v>165.72</v>
      </c>
      <c r="O238" s="80">
        <v>0</v>
      </c>
      <c r="P238" s="81">
        <f t="shared" si="152"/>
        <v>11050872.48</v>
      </c>
      <c r="Q238" s="81">
        <f t="shared" ref="Q238" si="168">P238*0.95</f>
        <v>10498328.856000001</v>
      </c>
      <c r="R238" s="81">
        <f t="shared" ref="R238" si="169">P238-Q238</f>
        <v>552543.62399999984</v>
      </c>
      <c r="S238" s="86"/>
    </row>
    <row r="239" spans="1:19" s="41" customFormat="1" ht="26.1" customHeight="1" x14ac:dyDescent="0.25">
      <c r="A239" s="193" t="s">
        <v>406</v>
      </c>
      <c r="B239" s="193"/>
      <c r="C239" s="77" t="s">
        <v>30</v>
      </c>
      <c r="D239" s="78" t="s">
        <v>30</v>
      </c>
      <c r="E239" s="78" t="s">
        <v>30</v>
      </c>
      <c r="F239" s="78" t="s">
        <v>30</v>
      </c>
      <c r="G239" s="79">
        <f>SUM(G240:G259)</f>
        <v>520</v>
      </c>
      <c r="H239" s="79">
        <f t="shared" ref="H239:R239" si="170">SUM(H240:H259)</f>
        <v>520</v>
      </c>
      <c r="I239" s="80">
        <f t="shared" si="170"/>
        <v>8206.83</v>
      </c>
      <c r="J239" s="79">
        <f t="shared" si="170"/>
        <v>213</v>
      </c>
      <c r="K239" s="79">
        <f t="shared" si="170"/>
        <v>150</v>
      </c>
      <c r="L239" s="79">
        <f t="shared" si="170"/>
        <v>63</v>
      </c>
      <c r="M239" s="80">
        <f t="shared" si="170"/>
        <v>8206.83</v>
      </c>
      <c r="N239" s="80">
        <f t="shared" si="170"/>
        <v>5793.5400000000018</v>
      </c>
      <c r="O239" s="80">
        <f t="shared" si="170"/>
        <v>2413.29</v>
      </c>
      <c r="P239" s="108">
        <f t="shared" si="170"/>
        <v>590891760</v>
      </c>
      <c r="Q239" s="108">
        <f t="shared" si="170"/>
        <v>295445880</v>
      </c>
      <c r="R239" s="108">
        <f t="shared" si="170"/>
        <v>295445880</v>
      </c>
      <c r="S239" s="17"/>
    </row>
    <row r="240" spans="1:19" s="41" customFormat="1" ht="26.1" customHeight="1" x14ac:dyDescent="0.25">
      <c r="A240" s="72" t="s">
        <v>434</v>
      </c>
      <c r="B240" s="133" t="s">
        <v>561</v>
      </c>
      <c r="C240" s="104">
        <v>173</v>
      </c>
      <c r="D240" s="105">
        <v>44253</v>
      </c>
      <c r="E240" s="116" t="s">
        <v>297</v>
      </c>
      <c r="F240" s="117" t="s">
        <v>298</v>
      </c>
      <c r="G240" s="79">
        <v>27</v>
      </c>
      <c r="H240" s="79">
        <v>27</v>
      </c>
      <c r="I240" s="80">
        <v>408.45</v>
      </c>
      <c r="J240" s="79">
        <v>8</v>
      </c>
      <c r="K240" s="79">
        <v>6</v>
      </c>
      <c r="L240" s="79">
        <v>2</v>
      </c>
      <c r="M240" s="80">
        <v>408.45</v>
      </c>
      <c r="N240" s="80">
        <v>301.45</v>
      </c>
      <c r="O240" s="80">
        <v>107</v>
      </c>
      <c r="P240" s="81">
        <f>M240*1.2*60000</f>
        <v>29408400</v>
      </c>
      <c r="Q240" s="81">
        <f t="shared" ref="Q240:Q245" si="171">P240*0.5</f>
        <v>14704200</v>
      </c>
      <c r="R240" s="81">
        <f t="shared" ref="R240:R245" si="172">P240-Q240</f>
        <v>14704200</v>
      </c>
      <c r="S240" s="17"/>
    </row>
    <row r="241" spans="1:19" s="41" customFormat="1" ht="26.1" customHeight="1" x14ac:dyDescent="0.25">
      <c r="A241" s="72" t="s">
        <v>435</v>
      </c>
      <c r="B241" s="133" t="s">
        <v>491</v>
      </c>
      <c r="C241" s="77">
        <v>210</v>
      </c>
      <c r="D241" s="78">
        <v>44257</v>
      </c>
      <c r="E241" s="118" t="s">
        <v>297</v>
      </c>
      <c r="F241" s="119" t="s">
        <v>298</v>
      </c>
      <c r="G241" s="79">
        <v>26</v>
      </c>
      <c r="H241" s="79">
        <v>26</v>
      </c>
      <c r="I241" s="80">
        <v>512.95000000000005</v>
      </c>
      <c r="J241" s="79">
        <v>14</v>
      </c>
      <c r="K241" s="79">
        <v>12</v>
      </c>
      <c r="L241" s="79">
        <v>2</v>
      </c>
      <c r="M241" s="80">
        <v>512.95000000000005</v>
      </c>
      <c r="N241" s="80">
        <v>456.45</v>
      </c>
      <c r="O241" s="80">
        <v>56.5</v>
      </c>
      <c r="P241" s="81">
        <f t="shared" ref="P241:P259" si="173">M241*1.2*60000</f>
        <v>36932400.000000007</v>
      </c>
      <c r="Q241" s="81">
        <f t="shared" si="171"/>
        <v>18466200.000000004</v>
      </c>
      <c r="R241" s="81">
        <f t="shared" si="172"/>
        <v>18466200.000000004</v>
      </c>
      <c r="S241" s="17"/>
    </row>
    <row r="242" spans="1:19" s="41" customFormat="1" ht="25.9" customHeight="1" x14ac:dyDescent="0.25">
      <c r="A242" s="72" t="s">
        <v>442</v>
      </c>
      <c r="B242" s="146" t="s">
        <v>492</v>
      </c>
      <c r="C242" s="104">
        <v>173</v>
      </c>
      <c r="D242" s="105">
        <v>44253</v>
      </c>
      <c r="E242" s="77" t="s">
        <v>297</v>
      </c>
      <c r="F242" s="78" t="s">
        <v>298</v>
      </c>
      <c r="G242" s="106">
        <v>30</v>
      </c>
      <c r="H242" s="106">
        <v>30</v>
      </c>
      <c r="I242" s="107">
        <v>436.6</v>
      </c>
      <c r="J242" s="106">
        <v>11</v>
      </c>
      <c r="K242" s="106">
        <v>8</v>
      </c>
      <c r="L242" s="106">
        <v>3</v>
      </c>
      <c r="M242" s="107">
        <v>436.6</v>
      </c>
      <c r="N242" s="107">
        <v>365.97</v>
      </c>
      <c r="O242" s="107">
        <v>70.63</v>
      </c>
      <c r="P242" s="81">
        <f t="shared" si="173"/>
        <v>31435199.999999996</v>
      </c>
      <c r="Q242" s="108">
        <f t="shared" si="171"/>
        <v>15717599.999999998</v>
      </c>
      <c r="R242" s="108">
        <f t="shared" si="172"/>
        <v>15717599.999999998</v>
      </c>
      <c r="S242" s="17"/>
    </row>
    <row r="243" spans="1:19" ht="25.5" x14ac:dyDescent="0.25">
      <c r="A243" s="72" t="s">
        <v>443</v>
      </c>
      <c r="B243" s="133" t="s">
        <v>507</v>
      </c>
      <c r="C243" s="104">
        <v>173</v>
      </c>
      <c r="D243" s="105">
        <v>44253</v>
      </c>
      <c r="E243" s="118" t="s">
        <v>297</v>
      </c>
      <c r="F243" s="119" t="s">
        <v>298</v>
      </c>
      <c r="G243" s="106">
        <v>27</v>
      </c>
      <c r="H243" s="106">
        <v>27</v>
      </c>
      <c r="I243" s="107">
        <v>351.88</v>
      </c>
      <c r="J243" s="106">
        <v>10</v>
      </c>
      <c r="K243" s="106">
        <v>9</v>
      </c>
      <c r="L243" s="106">
        <v>1</v>
      </c>
      <c r="M243" s="107">
        <v>351.88</v>
      </c>
      <c r="N243" s="107">
        <v>324.77999999999997</v>
      </c>
      <c r="O243" s="107">
        <v>27.1</v>
      </c>
      <c r="P243" s="81">
        <f t="shared" si="173"/>
        <v>25335360</v>
      </c>
      <c r="Q243" s="108">
        <f t="shared" si="171"/>
        <v>12667680</v>
      </c>
      <c r="R243" s="108">
        <f t="shared" si="172"/>
        <v>12667680</v>
      </c>
    </row>
    <row r="244" spans="1:19" s="41" customFormat="1" ht="26.1" customHeight="1" x14ac:dyDescent="0.25">
      <c r="A244" s="72" t="s">
        <v>444</v>
      </c>
      <c r="B244" s="133" t="s">
        <v>562</v>
      </c>
      <c r="C244" s="77">
        <v>1099</v>
      </c>
      <c r="D244" s="78">
        <v>44029</v>
      </c>
      <c r="E244" s="77" t="s">
        <v>297</v>
      </c>
      <c r="F244" s="78" t="s">
        <v>298</v>
      </c>
      <c r="G244" s="106">
        <v>7</v>
      </c>
      <c r="H244" s="106">
        <v>7</v>
      </c>
      <c r="I244" s="107">
        <v>123</v>
      </c>
      <c r="J244" s="106">
        <v>7</v>
      </c>
      <c r="K244" s="106">
        <v>5</v>
      </c>
      <c r="L244" s="106">
        <v>2</v>
      </c>
      <c r="M244" s="107">
        <v>123</v>
      </c>
      <c r="N244" s="107">
        <v>71.14</v>
      </c>
      <c r="O244" s="107">
        <v>51.86</v>
      </c>
      <c r="P244" s="81">
        <f t="shared" si="173"/>
        <v>8856000</v>
      </c>
      <c r="Q244" s="108">
        <f t="shared" si="171"/>
        <v>4428000</v>
      </c>
      <c r="R244" s="108">
        <f t="shared" si="172"/>
        <v>4428000</v>
      </c>
      <c r="S244" s="17"/>
    </row>
    <row r="245" spans="1:19" s="41" customFormat="1" ht="26.1" customHeight="1" x14ac:dyDescent="0.35">
      <c r="A245" s="72" t="s">
        <v>445</v>
      </c>
      <c r="B245" s="138" t="s">
        <v>426</v>
      </c>
      <c r="C245" s="96">
        <v>899</v>
      </c>
      <c r="D245" s="97">
        <v>43998</v>
      </c>
      <c r="E245" s="102" t="s">
        <v>297</v>
      </c>
      <c r="F245" s="103" t="s">
        <v>298</v>
      </c>
      <c r="G245" s="79">
        <v>20</v>
      </c>
      <c r="H245" s="79">
        <v>20</v>
      </c>
      <c r="I245" s="80">
        <v>406.19</v>
      </c>
      <c r="J245" s="79">
        <v>9</v>
      </c>
      <c r="K245" s="79">
        <v>8</v>
      </c>
      <c r="L245" s="79">
        <v>1</v>
      </c>
      <c r="M245" s="80">
        <v>406.19</v>
      </c>
      <c r="N245" s="80">
        <v>386.19</v>
      </c>
      <c r="O245" s="80">
        <v>20</v>
      </c>
      <c r="P245" s="81">
        <f t="shared" si="173"/>
        <v>29245680</v>
      </c>
      <c r="Q245" s="81">
        <f t="shared" si="171"/>
        <v>14622840</v>
      </c>
      <c r="R245" s="81">
        <f t="shared" si="172"/>
        <v>14622840</v>
      </c>
      <c r="S245" s="86"/>
    </row>
    <row r="246" spans="1:19" s="41" customFormat="1" ht="26.1" customHeight="1" x14ac:dyDescent="0.25">
      <c r="A246" s="72" t="s">
        <v>460</v>
      </c>
      <c r="B246" s="139" t="s">
        <v>380</v>
      </c>
      <c r="C246" s="85" t="s">
        <v>378</v>
      </c>
      <c r="D246" s="67">
        <v>43865</v>
      </c>
      <c r="E246" s="85" t="s">
        <v>297</v>
      </c>
      <c r="F246" s="67" t="s">
        <v>298</v>
      </c>
      <c r="G246" s="68">
        <v>33</v>
      </c>
      <c r="H246" s="68">
        <v>33</v>
      </c>
      <c r="I246" s="69">
        <v>515.92999999999995</v>
      </c>
      <c r="J246" s="68">
        <v>15</v>
      </c>
      <c r="K246" s="68">
        <v>11</v>
      </c>
      <c r="L246" s="68">
        <v>4</v>
      </c>
      <c r="M246" s="69">
        <v>515.92999999999995</v>
      </c>
      <c r="N246" s="69">
        <v>373.99</v>
      </c>
      <c r="O246" s="70">
        <v>141.94</v>
      </c>
      <c r="P246" s="81">
        <f t="shared" si="173"/>
        <v>37146959.999999993</v>
      </c>
      <c r="Q246" s="71">
        <f t="shared" ref="Q246:Q255" si="174">P246*0.5</f>
        <v>18573479.999999996</v>
      </c>
      <c r="R246" s="71">
        <f t="shared" ref="R246:R255" si="175">P246-Q246</f>
        <v>18573479.999999996</v>
      </c>
      <c r="S246" s="17"/>
    </row>
    <row r="247" spans="1:19" s="41" customFormat="1" ht="26.1" customHeight="1" x14ac:dyDescent="0.35">
      <c r="A247" s="72" t="s">
        <v>461</v>
      </c>
      <c r="B247" s="133" t="s">
        <v>563</v>
      </c>
      <c r="C247" s="77">
        <v>903</v>
      </c>
      <c r="D247" s="78">
        <v>43998</v>
      </c>
      <c r="E247" s="85" t="s">
        <v>297</v>
      </c>
      <c r="F247" s="67" t="s">
        <v>298</v>
      </c>
      <c r="G247" s="79">
        <v>19</v>
      </c>
      <c r="H247" s="79">
        <v>19</v>
      </c>
      <c r="I247" s="80">
        <v>412.42</v>
      </c>
      <c r="J247" s="79">
        <v>9</v>
      </c>
      <c r="K247" s="79">
        <v>7</v>
      </c>
      <c r="L247" s="79">
        <v>2</v>
      </c>
      <c r="M247" s="80">
        <v>412.42</v>
      </c>
      <c r="N247" s="80">
        <v>366.42</v>
      </c>
      <c r="O247" s="80">
        <v>46</v>
      </c>
      <c r="P247" s="81">
        <f t="shared" si="173"/>
        <v>29694240</v>
      </c>
      <c r="Q247" s="81">
        <f>P247*0.5</f>
        <v>14847120</v>
      </c>
      <c r="R247" s="81">
        <f>P247-Q247</f>
        <v>14847120</v>
      </c>
      <c r="S247" s="86"/>
    </row>
    <row r="248" spans="1:19" s="41" customFormat="1" ht="26.1" customHeight="1" x14ac:dyDescent="0.25">
      <c r="A248" s="72" t="s">
        <v>462</v>
      </c>
      <c r="B248" s="139" t="s">
        <v>381</v>
      </c>
      <c r="C248" s="85" t="s">
        <v>378</v>
      </c>
      <c r="D248" s="67">
        <v>43865</v>
      </c>
      <c r="E248" s="85" t="s">
        <v>297</v>
      </c>
      <c r="F248" s="67" t="s">
        <v>298</v>
      </c>
      <c r="G248" s="68">
        <v>16</v>
      </c>
      <c r="H248" s="68">
        <v>16</v>
      </c>
      <c r="I248" s="69">
        <v>273.54000000000002</v>
      </c>
      <c r="J248" s="68">
        <v>6</v>
      </c>
      <c r="K248" s="68">
        <v>6</v>
      </c>
      <c r="L248" s="68">
        <v>0</v>
      </c>
      <c r="M248" s="69">
        <v>273.54000000000002</v>
      </c>
      <c r="N248" s="69">
        <v>273.54000000000002</v>
      </c>
      <c r="O248" s="70">
        <v>0</v>
      </c>
      <c r="P248" s="81">
        <f t="shared" si="173"/>
        <v>19694880</v>
      </c>
      <c r="Q248" s="71">
        <f t="shared" si="174"/>
        <v>9847440</v>
      </c>
      <c r="R248" s="71">
        <f t="shared" si="175"/>
        <v>9847440</v>
      </c>
      <c r="S248" s="17"/>
    </row>
    <row r="249" spans="1:19" s="41" customFormat="1" ht="26.1" customHeight="1" x14ac:dyDescent="0.35">
      <c r="A249" s="72" t="s">
        <v>463</v>
      </c>
      <c r="B249" s="133" t="s">
        <v>433</v>
      </c>
      <c r="C249" s="77">
        <v>903</v>
      </c>
      <c r="D249" s="78">
        <v>43998</v>
      </c>
      <c r="E249" s="85" t="s">
        <v>297</v>
      </c>
      <c r="F249" s="67" t="s">
        <v>298</v>
      </c>
      <c r="G249" s="79">
        <v>49</v>
      </c>
      <c r="H249" s="79">
        <v>49</v>
      </c>
      <c r="I249" s="80">
        <v>760.03</v>
      </c>
      <c r="J249" s="79">
        <v>22</v>
      </c>
      <c r="K249" s="79">
        <v>18</v>
      </c>
      <c r="L249" s="79">
        <v>4</v>
      </c>
      <c r="M249" s="80">
        <v>760.03</v>
      </c>
      <c r="N249" s="80">
        <v>570.16999999999996</v>
      </c>
      <c r="O249" s="80">
        <v>189.86</v>
      </c>
      <c r="P249" s="81">
        <f t="shared" si="173"/>
        <v>54722160</v>
      </c>
      <c r="Q249" s="81">
        <f>P249*0.5</f>
        <v>27361080</v>
      </c>
      <c r="R249" s="81">
        <f>P249-Q249</f>
        <v>27361080</v>
      </c>
      <c r="S249" s="86"/>
    </row>
    <row r="250" spans="1:19" s="41" customFormat="1" ht="26.1" customHeight="1" x14ac:dyDescent="0.35">
      <c r="A250" s="72" t="s">
        <v>464</v>
      </c>
      <c r="B250" s="133" t="s">
        <v>436</v>
      </c>
      <c r="C250" s="77">
        <v>903</v>
      </c>
      <c r="D250" s="78">
        <v>43998</v>
      </c>
      <c r="E250" s="85" t="s">
        <v>297</v>
      </c>
      <c r="F250" s="67" t="s">
        <v>298</v>
      </c>
      <c r="G250" s="79">
        <v>17</v>
      </c>
      <c r="H250" s="79">
        <v>17</v>
      </c>
      <c r="I250" s="80">
        <v>236.92</v>
      </c>
      <c r="J250" s="79">
        <v>6</v>
      </c>
      <c r="K250" s="79">
        <v>3</v>
      </c>
      <c r="L250" s="79">
        <v>3</v>
      </c>
      <c r="M250" s="80">
        <v>236.92</v>
      </c>
      <c r="N250" s="80">
        <v>101.3</v>
      </c>
      <c r="O250" s="80">
        <v>135.62</v>
      </c>
      <c r="P250" s="81">
        <f t="shared" si="173"/>
        <v>17058240</v>
      </c>
      <c r="Q250" s="81">
        <f>P250*0.5</f>
        <v>8529120</v>
      </c>
      <c r="R250" s="81">
        <f>P250-Q250</f>
        <v>8529120</v>
      </c>
      <c r="S250" s="86"/>
    </row>
    <row r="251" spans="1:19" s="41" customFormat="1" ht="26.1" customHeight="1" x14ac:dyDescent="0.25">
      <c r="A251" s="72" t="s">
        <v>465</v>
      </c>
      <c r="B251" s="139" t="s">
        <v>382</v>
      </c>
      <c r="C251" s="85" t="s">
        <v>378</v>
      </c>
      <c r="D251" s="67">
        <v>43865</v>
      </c>
      <c r="E251" s="85" t="s">
        <v>297</v>
      </c>
      <c r="F251" s="67" t="s">
        <v>298</v>
      </c>
      <c r="G251" s="68">
        <v>32</v>
      </c>
      <c r="H251" s="68">
        <v>32</v>
      </c>
      <c r="I251" s="69">
        <v>354.65</v>
      </c>
      <c r="J251" s="68">
        <v>9</v>
      </c>
      <c r="K251" s="68">
        <v>6</v>
      </c>
      <c r="L251" s="68">
        <v>3</v>
      </c>
      <c r="M251" s="69">
        <v>354.65</v>
      </c>
      <c r="N251" s="69">
        <v>222.09</v>
      </c>
      <c r="O251" s="70">
        <v>132.56</v>
      </c>
      <c r="P251" s="81">
        <f t="shared" si="173"/>
        <v>25534800</v>
      </c>
      <c r="Q251" s="71">
        <f t="shared" si="174"/>
        <v>12767400</v>
      </c>
      <c r="R251" s="71">
        <f t="shared" si="175"/>
        <v>12767400</v>
      </c>
      <c r="S251" s="17"/>
    </row>
    <row r="252" spans="1:19" s="41" customFormat="1" ht="26.1" customHeight="1" x14ac:dyDescent="0.25">
      <c r="A252" s="72" t="s">
        <v>466</v>
      </c>
      <c r="B252" s="139" t="s">
        <v>476</v>
      </c>
      <c r="C252" s="85" t="s">
        <v>383</v>
      </c>
      <c r="D252" s="67">
        <v>43865</v>
      </c>
      <c r="E252" s="85" t="s">
        <v>297</v>
      </c>
      <c r="F252" s="67" t="s">
        <v>298</v>
      </c>
      <c r="G252" s="68">
        <v>43</v>
      </c>
      <c r="H252" s="68">
        <v>43</v>
      </c>
      <c r="I252" s="69">
        <v>791.68</v>
      </c>
      <c r="J252" s="68">
        <v>21</v>
      </c>
      <c r="K252" s="68">
        <v>4</v>
      </c>
      <c r="L252" s="68">
        <v>17</v>
      </c>
      <c r="M252" s="69">
        <v>791.68</v>
      </c>
      <c r="N252" s="69">
        <v>180.36</v>
      </c>
      <c r="O252" s="70">
        <v>611.32000000000005</v>
      </c>
      <c r="P252" s="81">
        <f t="shared" si="173"/>
        <v>57000959.999999993</v>
      </c>
      <c r="Q252" s="71">
        <f t="shared" si="174"/>
        <v>28500479.999999996</v>
      </c>
      <c r="R252" s="71">
        <f t="shared" si="175"/>
        <v>28500479.999999996</v>
      </c>
      <c r="S252" s="17"/>
    </row>
    <row r="253" spans="1:19" s="41" customFormat="1" ht="26.1" customHeight="1" x14ac:dyDescent="0.25">
      <c r="A253" s="72" t="s">
        <v>467</v>
      </c>
      <c r="B253" s="149" t="s">
        <v>384</v>
      </c>
      <c r="C253" s="151" t="s">
        <v>378</v>
      </c>
      <c r="D253" s="152">
        <v>43865</v>
      </c>
      <c r="E253" s="151" t="s">
        <v>297</v>
      </c>
      <c r="F253" s="152" t="s">
        <v>298</v>
      </c>
      <c r="G253" s="153">
        <v>7</v>
      </c>
      <c r="H253" s="153">
        <v>7</v>
      </c>
      <c r="I253" s="154">
        <v>97.22</v>
      </c>
      <c r="J253" s="153">
        <v>4</v>
      </c>
      <c r="K253" s="153">
        <v>2</v>
      </c>
      <c r="L253" s="153">
        <v>2</v>
      </c>
      <c r="M253" s="154">
        <v>97.22</v>
      </c>
      <c r="N253" s="154">
        <v>46.51</v>
      </c>
      <c r="O253" s="155">
        <v>50.71</v>
      </c>
      <c r="P253" s="81">
        <f t="shared" si="173"/>
        <v>6999839.9999999991</v>
      </c>
      <c r="Q253" s="156">
        <f t="shared" si="174"/>
        <v>3499919.9999999995</v>
      </c>
      <c r="R253" s="156">
        <f t="shared" si="175"/>
        <v>3499919.9999999995</v>
      </c>
      <c r="S253" s="17"/>
    </row>
    <row r="254" spans="1:19" s="41" customFormat="1" ht="26.1" customHeight="1" x14ac:dyDescent="0.35">
      <c r="A254" s="150" t="s">
        <v>468</v>
      </c>
      <c r="B254" s="138" t="s">
        <v>437</v>
      </c>
      <c r="C254" s="96">
        <v>901</v>
      </c>
      <c r="D254" s="97">
        <v>43998</v>
      </c>
      <c r="E254" s="102" t="s">
        <v>297</v>
      </c>
      <c r="F254" s="103" t="s">
        <v>298</v>
      </c>
      <c r="G254" s="98">
        <v>34</v>
      </c>
      <c r="H254" s="98">
        <v>34</v>
      </c>
      <c r="I254" s="99">
        <v>404.67</v>
      </c>
      <c r="J254" s="98">
        <v>12</v>
      </c>
      <c r="K254" s="98">
        <v>9</v>
      </c>
      <c r="L254" s="98">
        <v>3</v>
      </c>
      <c r="M254" s="99">
        <v>404.67</v>
      </c>
      <c r="N254" s="99">
        <v>305.37</v>
      </c>
      <c r="O254" s="99">
        <v>99.3</v>
      </c>
      <c r="P254" s="100">
        <f t="shared" si="173"/>
        <v>29136240</v>
      </c>
      <c r="Q254" s="100">
        <f>P254*0.5</f>
        <v>14568120</v>
      </c>
      <c r="R254" s="100">
        <f>P254-Q254</f>
        <v>14568120</v>
      </c>
      <c r="S254" s="86"/>
    </row>
    <row r="255" spans="1:19" s="41" customFormat="1" ht="26.1" customHeight="1" x14ac:dyDescent="0.25">
      <c r="A255" s="72" t="s">
        <v>469</v>
      </c>
      <c r="B255" s="133" t="s">
        <v>385</v>
      </c>
      <c r="C255" s="66" t="s">
        <v>378</v>
      </c>
      <c r="D255" s="67">
        <v>43865</v>
      </c>
      <c r="E255" s="85" t="s">
        <v>297</v>
      </c>
      <c r="F255" s="67" t="s">
        <v>298</v>
      </c>
      <c r="G255" s="68">
        <v>21</v>
      </c>
      <c r="H255" s="68">
        <v>21</v>
      </c>
      <c r="I255" s="69">
        <v>283.7</v>
      </c>
      <c r="J255" s="68">
        <v>4</v>
      </c>
      <c r="K255" s="68">
        <v>0</v>
      </c>
      <c r="L255" s="68">
        <v>4</v>
      </c>
      <c r="M255" s="69">
        <v>283.7</v>
      </c>
      <c r="N255" s="69">
        <v>0</v>
      </c>
      <c r="O255" s="70">
        <v>283.7</v>
      </c>
      <c r="P255" s="81">
        <f t="shared" si="173"/>
        <v>20426400</v>
      </c>
      <c r="Q255" s="71">
        <f t="shared" si="174"/>
        <v>10213200</v>
      </c>
      <c r="R255" s="71">
        <f t="shared" si="175"/>
        <v>10213200</v>
      </c>
      <c r="S255" s="17"/>
    </row>
    <row r="256" spans="1:19" s="41" customFormat="1" ht="26.1" customHeight="1" x14ac:dyDescent="0.35">
      <c r="A256" s="72" t="s">
        <v>483</v>
      </c>
      <c r="B256" s="133" t="s">
        <v>438</v>
      </c>
      <c r="C256" s="77">
        <v>1026</v>
      </c>
      <c r="D256" s="78">
        <v>44015</v>
      </c>
      <c r="E256" s="85" t="s">
        <v>297</v>
      </c>
      <c r="F256" s="67" t="s">
        <v>298</v>
      </c>
      <c r="G256" s="79">
        <v>31</v>
      </c>
      <c r="H256" s="79">
        <v>31</v>
      </c>
      <c r="I256" s="80">
        <v>661.79</v>
      </c>
      <c r="J256" s="79">
        <v>13</v>
      </c>
      <c r="K256" s="79">
        <v>11</v>
      </c>
      <c r="L256" s="79">
        <v>2</v>
      </c>
      <c r="M256" s="80">
        <v>661.79</v>
      </c>
      <c r="N256" s="80">
        <v>543.69000000000005</v>
      </c>
      <c r="O256" s="80">
        <v>118.1</v>
      </c>
      <c r="P256" s="81">
        <f t="shared" si="173"/>
        <v>47648879.999999993</v>
      </c>
      <c r="Q256" s="81">
        <f>P256*0.5</f>
        <v>23824439.999999996</v>
      </c>
      <c r="R256" s="81">
        <f>P256-Q256</f>
        <v>23824439.999999996</v>
      </c>
      <c r="S256" s="86"/>
    </row>
    <row r="257" spans="1:19" s="41" customFormat="1" ht="26.1" customHeight="1" x14ac:dyDescent="0.35">
      <c r="A257" s="72" t="s">
        <v>508</v>
      </c>
      <c r="B257" s="133" t="s">
        <v>439</v>
      </c>
      <c r="C257" s="77">
        <v>1025</v>
      </c>
      <c r="D257" s="78">
        <v>44015</v>
      </c>
      <c r="E257" s="85" t="s">
        <v>297</v>
      </c>
      <c r="F257" s="67" t="s">
        <v>298</v>
      </c>
      <c r="G257" s="79">
        <v>23</v>
      </c>
      <c r="H257" s="79">
        <v>23</v>
      </c>
      <c r="I257" s="80">
        <v>404.09</v>
      </c>
      <c r="J257" s="79">
        <v>11</v>
      </c>
      <c r="K257" s="79">
        <v>7</v>
      </c>
      <c r="L257" s="79">
        <v>4</v>
      </c>
      <c r="M257" s="80">
        <v>404.09</v>
      </c>
      <c r="N257" s="80">
        <v>262.3</v>
      </c>
      <c r="O257" s="80">
        <v>141.79</v>
      </c>
      <c r="P257" s="81">
        <f t="shared" si="173"/>
        <v>29094479.999999996</v>
      </c>
      <c r="Q257" s="81">
        <f>P257*0.5</f>
        <v>14547239.999999998</v>
      </c>
      <c r="R257" s="81">
        <f>P257-Q257</f>
        <v>14547239.999999998</v>
      </c>
      <c r="S257" s="86"/>
    </row>
    <row r="258" spans="1:19" s="41" customFormat="1" ht="26.1" customHeight="1" x14ac:dyDescent="0.35">
      <c r="A258" s="72" t="s">
        <v>486</v>
      </c>
      <c r="B258" s="133" t="s">
        <v>440</v>
      </c>
      <c r="C258" s="77">
        <v>903</v>
      </c>
      <c r="D258" s="78">
        <v>43998</v>
      </c>
      <c r="E258" s="85" t="s">
        <v>297</v>
      </c>
      <c r="F258" s="67" t="s">
        <v>298</v>
      </c>
      <c r="G258" s="79">
        <v>29</v>
      </c>
      <c r="H258" s="79">
        <v>29</v>
      </c>
      <c r="I258" s="80">
        <v>377.95</v>
      </c>
      <c r="J258" s="79">
        <v>12</v>
      </c>
      <c r="K258" s="79">
        <v>9</v>
      </c>
      <c r="L258" s="79">
        <v>3</v>
      </c>
      <c r="M258" s="80">
        <v>377.95</v>
      </c>
      <c r="N258" s="80">
        <v>292.45</v>
      </c>
      <c r="O258" s="80">
        <v>85.5</v>
      </c>
      <c r="P258" s="81">
        <f t="shared" si="173"/>
        <v>27212399.999999996</v>
      </c>
      <c r="Q258" s="81">
        <f>P258*0.5</f>
        <v>13606199.999999998</v>
      </c>
      <c r="R258" s="81">
        <f>P258-Q258</f>
        <v>13606199.999999998</v>
      </c>
      <c r="S258" s="86"/>
    </row>
    <row r="259" spans="1:19" s="41" customFormat="1" ht="26.1" customHeight="1" x14ac:dyDescent="0.25">
      <c r="A259" s="72" t="s">
        <v>509</v>
      </c>
      <c r="B259" s="133" t="s">
        <v>441</v>
      </c>
      <c r="C259" s="77">
        <v>903</v>
      </c>
      <c r="D259" s="78">
        <v>43998</v>
      </c>
      <c r="E259" s="85" t="s">
        <v>297</v>
      </c>
      <c r="F259" s="67" t="s">
        <v>298</v>
      </c>
      <c r="G259" s="79">
        <v>29</v>
      </c>
      <c r="H259" s="79">
        <v>29</v>
      </c>
      <c r="I259" s="80">
        <v>393.17</v>
      </c>
      <c r="J259" s="79">
        <v>10</v>
      </c>
      <c r="K259" s="79">
        <v>9</v>
      </c>
      <c r="L259" s="79">
        <v>1</v>
      </c>
      <c r="M259" s="80">
        <v>393.17</v>
      </c>
      <c r="N259" s="80">
        <v>349.37</v>
      </c>
      <c r="O259" s="80">
        <v>43.8</v>
      </c>
      <c r="P259" s="81">
        <f t="shared" si="173"/>
        <v>28308240</v>
      </c>
      <c r="Q259" s="81">
        <f>P259*0.5</f>
        <v>14154120</v>
      </c>
      <c r="R259" s="81">
        <f>P259-Q259</f>
        <v>14154120</v>
      </c>
      <c r="S259" s="4"/>
    </row>
    <row r="260" spans="1:19" s="41" customFormat="1" ht="15.75" customHeight="1" x14ac:dyDescent="0.35">
      <c r="A260" s="161" t="s">
        <v>360</v>
      </c>
      <c r="B260" s="162"/>
      <c r="C260" s="18" t="s">
        <v>30</v>
      </c>
      <c r="D260" s="18" t="s">
        <v>30</v>
      </c>
      <c r="E260" s="18" t="s">
        <v>30</v>
      </c>
      <c r="F260" s="120" t="s">
        <v>30</v>
      </c>
      <c r="G260" s="79">
        <f>SUM(G261,G266,G270,G276,G280,G282,G284)</f>
        <v>626</v>
      </c>
      <c r="H260" s="79">
        <f>SUM(H261,H266,H270,H276,H280,H282,H284)</f>
        <v>626</v>
      </c>
      <c r="I260" s="80">
        <f>SUM(I261,I266,I270,I276,I280,I282,I284)</f>
        <v>12324.400000000001</v>
      </c>
      <c r="J260" s="79">
        <f t="shared" ref="J260:R260" si="176">SUM(J261,J266,J270,J276,J280,J282,J284)</f>
        <v>391</v>
      </c>
      <c r="K260" s="79">
        <f t="shared" si="176"/>
        <v>320</v>
      </c>
      <c r="L260" s="79">
        <f t="shared" si="176"/>
        <v>71</v>
      </c>
      <c r="M260" s="80">
        <f t="shared" si="176"/>
        <v>12249.330000000002</v>
      </c>
      <c r="N260" s="80">
        <f t="shared" si="176"/>
        <v>9668.7500000000018</v>
      </c>
      <c r="O260" s="80">
        <f t="shared" si="176"/>
        <v>2580.58</v>
      </c>
      <c r="P260" s="81">
        <f t="shared" si="176"/>
        <v>854110751.63999987</v>
      </c>
      <c r="Q260" s="81">
        <f t="shared" si="176"/>
        <v>584212526.05799997</v>
      </c>
      <c r="R260" s="81">
        <f t="shared" si="176"/>
        <v>269898225.58200002</v>
      </c>
      <c r="S260" s="86"/>
    </row>
    <row r="261" spans="1:19" s="41" customFormat="1" ht="29.45" customHeight="1" x14ac:dyDescent="0.35">
      <c r="A261" s="159" t="s">
        <v>44</v>
      </c>
      <c r="B261" s="160"/>
      <c r="C261" s="102" t="s">
        <v>30</v>
      </c>
      <c r="D261" s="103" t="s">
        <v>30</v>
      </c>
      <c r="E261" s="103" t="s">
        <v>30</v>
      </c>
      <c r="F261" s="103" t="s">
        <v>30</v>
      </c>
      <c r="G261" s="79">
        <f>SUM(G262:G265)</f>
        <v>12</v>
      </c>
      <c r="H261" s="79">
        <f>SUM(H262:H265)</f>
        <v>12</v>
      </c>
      <c r="I261" s="80">
        <f>SUM(I262:I265)</f>
        <v>447.30000000000007</v>
      </c>
      <c r="J261" s="79">
        <f t="shared" ref="J261:L261" si="177">SUM(J262:J265)</f>
        <v>12</v>
      </c>
      <c r="K261" s="79">
        <f t="shared" si="177"/>
        <v>9</v>
      </c>
      <c r="L261" s="79">
        <f t="shared" si="177"/>
        <v>3</v>
      </c>
      <c r="M261" s="80">
        <f t="shared" ref="M261:R261" si="178">SUM(M262:M265)</f>
        <v>447.30000000000007</v>
      </c>
      <c r="N261" s="80">
        <f t="shared" si="178"/>
        <v>346.4</v>
      </c>
      <c r="O261" s="80">
        <f t="shared" si="178"/>
        <v>100.89999999999999</v>
      </c>
      <c r="P261" s="81">
        <f t="shared" si="178"/>
        <v>29827753.199999996</v>
      </c>
      <c r="Q261" s="81">
        <f t="shared" si="178"/>
        <v>28336365.539999995</v>
      </c>
      <c r="R261" s="81">
        <f t="shared" si="178"/>
        <v>1491387.6600000001</v>
      </c>
      <c r="S261" s="86"/>
    </row>
    <row r="262" spans="1:19" s="41" customFormat="1" ht="26.45" customHeight="1" x14ac:dyDescent="0.35">
      <c r="A262" s="148" t="s">
        <v>510</v>
      </c>
      <c r="B262" s="131" t="s">
        <v>545</v>
      </c>
      <c r="C262" s="18" t="s">
        <v>549</v>
      </c>
      <c r="D262" s="20">
        <v>44536</v>
      </c>
      <c r="E262" s="21" t="s">
        <v>298</v>
      </c>
      <c r="F262" s="21" t="s">
        <v>408</v>
      </c>
      <c r="G262" s="79">
        <v>3</v>
      </c>
      <c r="H262" s="79">
        <v>3</v>
      </c>
      <c r="I262" s="80">
        <v>140.4</v>
      </c>
      <c r="J262" s="79">
        <v>3</v>
      </c>
      <c r="K262" s="79">
        <v>3</v>
      </c>
      <c r="L262" s="79">
        <v>0</v>
      </c>
      <c r="M262" s="80">
        <v>140.4</v>
      </c>
      <c r="N262" s="80">
        <v>140.4</v>
      </c>
      <c r="O262" s="80">
        <v>0</v>
      </c>
      <c r="P262" s="81">
        <f>M262*1.2*55570</f>
        <v>9362433.5999999996</v>
      </c>
      <c r="Q262" s="81">
        <f t="shared" ref="Q262" si="179">P262*0.95</f>
        <v>8894311.9199999999</v>
      </c>
      <c r="R262" s="81">
        <f t="shared" ref="R262" si="180">P262-Q262</f>
        <v>468121.6799999997</v>
      </c>
      <c r="S262" s="86"/>
    </row>
    <row r="263" spans="1:19" s="41" customFormat="1" ht="25.9" customHeight="1" x14ac:dyDescent="0.35">
      <c r="A263" s="148" t="s">
        <v>511</v>
      </c>
      <c r="B263" s="131" t="s">
        <v>543</v>
      </c>
      <c r="C263" s="18" t="s">
        <v>549</v>
      </c>
      <c r="D263" s="20">
        <v>44536</v>
      </c>
      <c r="E263" s="21" t="s">
        <v>298</v>
      </c>
      <c r="F263" s="21" t="s">
        <v>408</v>
      </c>
      <c r="G263" s="79">
        <v>4</v>
      </c>
      <c r="H263" s="79">
        <v>4</v>
      </c>
      <c r="I263" s="80">
        <v>127.4</v>
      </c>
      <c r="J263" s="79">
        <v>4</v>
      </c>
      <c r="K263" s="79">
        <v>4</v>
      </c>
      <c r="L263" s="79">
        <v>0</v>
      </c>
      <c r="M263" s="80">
        <v>127.4</v>
      </c>
      <c r="N263" s="80">
        <v>127.4</v>
      </c>
      <c r="O263" s="80">
        <v>0</v>
      </c>
      <c r="P263" s="81">
        <f>M263*1.2*55570</f>
        <v>8495541.5999999996</v>
      </c>
      <c r="Q263" s="81">
        <f t="shared" ref="Q263" si="181">P263*0.95</f>
        <v>8070764.5199999996</v>
      </c>
      <c r="R263" s="81">
        <f t="shared" ref="R263" si="182">P263-Q263</f>
        <v>424777.08000000007</v>
      </c>
      <c r="S263" s="86"/>
    </row>
    <row r="264" spans="1:19" s="41" customFormat="1" ht="26.45" customHeight="1" x14ac:dyDescent="0.35">
      <c r="A264" s="148" t="s">
        <v>512</v>
      </c>
      <c r="B264" s="131" t="s">
        <v>544</v>
      </c>
      <c r="C264" s="18" t="s">
        <v>549</v>
      </c>
      <c r="D264" s="20">
        <v>44536</v>
      </c>
      <c r="E264" s="21" t="s">
        <v>298</v>
      </c>
      <c r="F264" s="21" t="s">
        <v>408</v>
      </c>
      <c r="G264" s="79">
        <v>3</v>
      </c>
      <c r="H264" s="79">
        <v>3</v>
      </c>
      <c r="I264" s="80">
        <v>114.9</v>
      </c>
      <c r="J264" s="79">
        <v>3</v>
      </c>
      <c r="K264" s="79">
        <v>2</v>
      </c>
      <c r="L264" s="79">
        <v>1</v>
      </c>
      <c r="M264" s="80">
        <v>114.9</v>
      </c>
      <c r="N264" s="80">
        <v>78.599999999999994</v>
      </c>
      <c r="O264" s="80">
        <v>36.299999999999997</v>
      </c>
      <c r="P264" s="81">
        <f>M264*1.2*55570</f>
        <v>7661991.5999999996</v>
      </c>
      <c r="Q264" s="81">
        <f t="shared" ref="Q264" si="183">P264*0.95</f>
        <v>7278892.0199999996</v>
      </c>
      <c r="R264" s="81">
        <f t="shared" ref="R264" si="184">P264-Q264</f>
        <v>383099.58000000007</v>
      </c>
      <c r="S264" s="86"/>
    </row>
    <row r="265" spans="1:19" s="41" customFormat="1" ht="27" customHeight="1" x14ac:dyDescent="0.25">
      <c r="A265" s="72" t="s">
        <v>513</v>
      </c>
      <c r="B265" s="131" t="s">
        <v>550</v>
      </c>
      <c r="C265" s="18" t="s">
        <v>551</v>
      </c>
      <c r="D265" s="20">
        <v>44574</v>
      </c>
      <c r="E265" s="65" t="s">
        <v>298</v>
      </c>
      <c r="F265" s="65" t="s">
        <v>408</v>
      </c>
      <c r="G265" s="29">
        <v>2</v>
      </c>
      <c r="H265" s="29">
        <v>2</v>
      </c>
      <c r="I265" s="30">
        <v>64.599999999999994</v>
      </c>
      <c r="J265" s="29">
        <v>2</v>
      </c>
      <c r="K265" s="29">
        <v>0</v>
      </c>
      <c r="L265" s="29">
        <v>2</v>
      </c>
      <c r="M265" s="30">
        <v>64.599999999999994</v>
      </c>
      <c r="N265" s="30">
        <v>0</v>
      </c>
      <c r="O265" s="30">
        <v>64.599999999999994</v>
      </c>
      <c r="P265" s="19">
        <f>M265*1.2*55570</f>
        <v>4307786.3999999994</v>
      </c>
      <c r="Q265" s="19">
        <f>P265*0.95</f>
        <v>4092397.0799999991</v>
      </c>
      <c r="R265" s="19">
        <f t="shared" ref="R265" si="185">P265-Q265</f>
        <v>215389.3200000003</v>
      </c>
      <c r="S265" s="17"/>
    </row>
    <row r="266" spans="1:19" s="41" customFormat="1" ht="28.15" customHeight="1" x14ac:dyDescent="0.35">
      <c r="A266" s="189" t="s">
        <v>294</v>
      </c>
      <c r="B266" s="190"/>
      <c r="C266" s="102" t="s">
        <v>30</v>
      </c>
      <c r="D266" s="103" t="s">
        <v>30</v>
      </c>
      <c r="E266" s="103" t="s">
        <v>30</v>
      </c>
      <c r="F266" s="103" t="s">
        <v>30</v>
      </c>
      <c r="G266" s="79">
        <f>SUM(G267:G269)</f>
        <v>56</v>
      </c>
      <c r="H266" s="79">
        <f t="shared" ref="H266:R266" si="186">SUM(H267:H269)</f>
        <v>56</v>
      </c>
      <c r="I266" s="80">
        <f t="shared" si="186"/>
        <v>1186.97</v>
      </c>
      <c r="J266" s="79">
        <f t="shared" si="186"/>
        <v>28</v>
      </c>
      <c r="K266" s="79">
        <f t="shared" si="186"/>
        <v>21</v>
      </c>
      <c r="L266" s="79">
        <f t="shared" si="186"/>
        <v>7</v>
      </c>
      <c r="M266" s="80">
        <f t="shared" si="186"/>
        <v>1141.1100000000001</v>
      </c>
      <c r="N266" s="80">
        <f t="shared" si="186"/>
        <v>865.63</v>
      </c>
      <c r="O266" s="80">
        <f t="shared" si="186"/>
        <v>275.48</v>
      </c>
      <c r="P266" s="81">
        <f t="shared" si="186"/>
        <v>76093779.24000001</v>
      </c>
      <c r="Q266" s="81">
        <f t="shared" si="186"/>
        <v>72289090.277999997</v>
      </c>
      <c r="R266" s="81">
        <f t="shared" si="186"/>
        <v>3804688.9620000012</v>
      </c>
      <c r="S266" s="86"/>
    </row>
    <row r="267" spans="1:19" s="41" customFormat="1" ht="26.45" customHeight="1" x14ac:dyDescent="0.35">
      <c r="A267" s="72" t="s">
        <v>514</v>
      </c>
      <c r="B267" s="145" t="s">
        <v>505</v>
      </c>
      <c r="C267" s="18">
        <v>709</v>
      </c>
      <c r="D267" s="78">
        <v>44399</v>
      </c>
      <c r="E267" s="21" t="s">
        <v>298</v>
      </c>
      <c r="F267" s="21" t="s">
        <v>408</v>
      </c>
      <c r="G267" s="79">
        <v>38</v>
      </c>
      <c r="H267" s="79">
        <v>38</v>
      </c>
      <c r="I267" s="80">
        <v>753.73</v>
      </c>
      <c r="J267" s="79">
        <v>20</v>
      </c>
      <c r="K267" s="79">
        <v>17</v>
      </c>
      <c r="L267" s="79">
        <v>3</v>
      </c>
      <c r="M267" s="80">
        <v>753.73</v>
      </c>
      <c r="N267" s="80">
        <v>673.99</v>
      </c>
      <c r="O267" s="80">
        <v>79.739999999999995</v>
      </c>
      <c r="P267" s="81">
        <f>M267*1.2*55570</f>
        <v>50261731.32</v>
      </c>
      <c r="Q267" s="81">
        <f t="shared" ref="Q267" si="187">P267*0.95</f>
        <v>47748644.754000001</v>
      </c>
      <c r="R267" s="81">
        <f t="shared" ref="R267" si="188">P267-Q267</f>
        <v>2513086.5659999996</v>
      </c>
      <c r="S267" s="86"/>
    </row>
    <row r="268" spans="1:19" s="41" customFormat="1" ht="26.45" customHeight="1" x14ac:dyDescent="0.35">
      <c r="A268" s="72" t="s">
        <v>515</v>
      </c>
      <c r="B268" s="145" t="s">
        <v>506</v>
      </c>
      <c r="C268" s="18">
        <v>81</v>
      </c>
      <c r="D268" s="20">
        <v>44231</v>
      </c>
      <c r="E268" s="21" t="s">
        <v>298</v>
      </c>
      <c r="F268" s="21" t="s">
        <v>408</v>
      </c>
      <c r="G268" s="79">
        <v>11</v>
      </c>
      <c r="H268" s="79">
        <v>11</v>
      </c>
      <c r="I268" s="80">
        <v>241.6</v>
      </c>
      <c r="J268" s="79">
        <v>4</v>
      </c>
      <c r="K268" s="79">
        <v>0</v>
      </c>
      <c r="L268" s="79">
        <v>4</v>
      </c>
      <c r="M268" s="80">
        <v>195.74</v>
      </c>
      <c r="N268" s="80">
        <v>0</v>
      </c>
      <c r="O268" s="80">
        <v>195.74</v>
      </c>
      <c r="P268" s="81">
        <f t="shared" ref="P268:P269" si="189">M268*1.2*55570</f>
        <v>13052726.16</v>
      </c>
      <c r="Q268" s="81">
        <f t="shared" ref="Q268" si="190">P268*0.95</f>
        <v>12400089.852</v>
      </c>
      <c r="R268" s="81">
        <f t="shared" ref="R268" si="191">P268-Q268</f>
        <v>652636.30800000019</v>
      </c>
      <c r="S268" s="86"/>
    </row>
    <row r="269" spans="1:19" s="41" customFormat="1" ht="26.45" customHeight="1" x14ac:dyDescent="0.35">
      <c r="A269" s="121" t="s">
        <v>516</v>
      </c>
      <c r="B269" s="145" t="s">
        <v>538</v>
      </c>
      <c r="C269" s="18">
        <v>710</v>
      </c>
      <c r="D269" s="20">
        <v>44399</v>
      </c>
      <c r="E269" s="21" t="s">
        <v>298</v>
      </c>
      <c r="F269" s="21" t="s">
        <v>408</v>
      </c>
      <c r="G269" s="79">
        <v>7</v>
      </c>
      <c r="H269" s="79">
        <v>7</v>
      </c>
      <c r="I269" s="80">
        <v>191.64</v>
      </c>
      <c r="J269" s="79">
        <v>4</v>
      </c>
      <c r="K269" s="79">
        <v>4</v>
      </c>
      <c r="L269" s="79">
        <v>0</v>
      </c>
      <c r="M269" s="80">
        <v>191.64</v>
      </c>
      <c r="N269" s="80">
        <v>191.64</v>
      </c>
      <c r="O269" s="80">
        <v>0</v>
      </c>
      <c r="P269" s="81">
        <f t="shared" si="189"/>
        <v>12779321.76</v>
      </c>
      <c r="Q269" s="81">
        <f t="shared" ref="Q269" si="192">P269*0.95</f>
        <v>12140355.671999998</v>
      </c>
      <c r="R269" s="81">
        <f t="shared" ref="R269" si="193">P269-Q269</f>
        <v>638966.08800000139</v>
      </c>
      <c r="S269" s="86"/>
    </row>
    <row r="270" spans="1:19" s="41" customFormat="1" ht="28.15" customHeight="1" x14ac:dyDescent="0.35">
      <c r="A270" s="159" t="s">
        <v>136</v>
      </c>
      <c r="B270" s="160"/>
      <c r="C270" s="18" t="s">
        <v>19</v>
      </c>
      <c r="D270" s="18" t="s">
        <v>19</v>
      </c>
      <c r="E270" s="18" t="s">
        <v>19</v>
      </c>
      <c r="F270" s="18" t="s">
        <v>19</v>
      </c>
      <c r="G270" s="79">
        <f>SUM(G271:G275)</f>
        <v>81</v>
      </c>
      <c r="H270" s="79">
        <f t="shared" ref="H270:R270" si="194">SUM(H271:H275)</f>
        <v>81</v>
      </c>
      <c r="I270" s="80">
        <f t="shared" si="194"/>
        <v>2015.8200000000002</v>
      </c>
      <c r="J270" s="79">
        <f t="shared" si="194"/>
        <v>45</v>
      </c>
      <c r="K270" s="79">
        <f t="shared" si="194"/>
        <v>39</v>
      </c>
      <c r="L270" s="79">
        <f t="shared" si="194"/>
        <v>6</v>
      </c>
      <c r="M270" s="80">
        <f t="shared" si="194"/>
        <v>2015.8200000000002</v>
      </c>
      <c r="N270" s="80">
        <f t="shared" si="194"/>
        <v>1719.9700000000003</v>
      </c>
      <c r="O270" s="80">
        <f t="shared" si="194"/>
        <v>295.85000000000002</v>
      </c>
      <c r="P270" s="81">
        <f t="shared" si="194"/>
        <v>134422940.88</v>
      </c>
      <c r="Q270" s="81">
        <f t="shared" si="194"/>
        <v>127701793.836</v>
      </c>
      <c r="R270" s="81">
        <f t="shared" si="194"/>
        <v>6721147.0440000053</v>
      </c>
      <c r="S270" s="86"/>
    </row>
    <row r="271" spans="1:19" s="41" customFormat="1" ht="26.1" customHeight="1" x14ac:dyDescent="0.35">
      <c r="A271" s="72" t="s">
        <v>517</v>
      </c>
      <c r="B271" s="131" t="s">
        <v>451</v>
      </c>
      <c r="C271" s="18">
        <v>77</v>
      </c>
      <c r="D271" s="20">
        <v>44243</v>
      </c>
      <c r="E271" s="21" t="s">
        <v>298</v>
      </c>
      <c r="F271" s="21" t="s">
        <v>408</v>
      </c>
      <c r="G271" s="79">
        <v>13</v>
      </c>
      <c r="H271" s="79">
        <v>13</v>
      </c>
      <c r="I271" s="80">
        <v>254.4</v>
      </c>
      <c r="J271" s="79">
        <v>4</v>
      </c>
      <c r="K271" s="79">
        <v>4</v>
      </c>
      <c r="L271" s="79">
        <v>0</v>
      </c>
      <c r="M271" s="80">
        <v>254.4</v>
      </c>
      <c r="N271" s="80">
        <v>254.4</v>
      </c>
      <c r="O271" s="80">
        <v>0</v>
      </c>
      <c r="P271" s="81">
        <f t="shared" ref="P271:P281" si="195">M271*1.2*55570</f>
        <v>16964409.599999998</v>
      </c>
      <c r="Q271" s="81">
        <f t="shared" ref="Q271" si="196">P271*0.95</f>
        <v>16116189.119999997</v>
      </c>
      <c r="R271" s="81">
        <f t="shared" ref="R271" si="197">P271-Q271</f>
        <v>848220.48000000045</v>
      </c>
      <c r="S271" s="86"/>
    </row>
    <row r="272" spans="1:19" s="41" customFormat="1" ht="26.1" customHeight="1" x14ac:dyDescent="0.35">
      <c r="A272" s="72" t="s">
        <v>518</v>
      </c>
      <c r="B272" s="131" t="s">
        <v>452</v>
      </c>
      <c r="C272" s="77">
        <v>438</v>
      </c>
      <c r="D272" s="78">
        <v>44112</v>
      </c>
      <c r="E272" s="21" t="s">
        <v>298</v>
      </c>
      <c r="F272" s="21" t="s">
        <v>408</v>
      </c>
      <c r="G272" s="79">
        <v>16</v>
      </c>
      <c r="H272" s="79">
        <v>16</v>
      </c>
      <c r="I272" s="80">
        <v>440.4</v>
      </c>
      <c r="J272" s="79">
        <v>12</v>
      </c>
      <c r="K272" s="79">
        <v>10</v>
      </c>
      <c r="L272" s="79">
        <v>2</v>
      </c>
      <c r="M272" s="80">
        <v>440.4</v>
      </c>
      <c r="N272" s="80">
        <v>375.8</v>
      </c>
      <c r="O272" s="80">
        <v>64.599999999999994</v>
      </c>
      <c r="P272" s="81">
        <f t="shared" si="195"/>
        <v>29367633.599999994</v>
      </c>
      <c r="Q272" s="81">
        <f t="shared" ref="Q272:Q273" si="198">P272*0.95</f>
        <v>27899251.919999994</v>
      </c>
      <c r="R272" s="81">
        <f t="shared" ref="R272:R273" si="199">P272-Q272</f>
        <v>1468381.6799999997</v>
      </c>
      <c r="S272" s="86"/>
    </row>
    <row r="273" spans="1:23" s="41" customFormat="1" ht="26.1" customHeight="1" x14ac:dyDescent="0.35">
      <c r="A273" s="72" t="s">
        <v>519</v>
      </c>
      <c r="B273" s="131" t="s">
        <v>453</v>
      </c>
      <c r="C273" s="77">
        <v>437</v>
      </c>
      <c r="D273" s="78">
        <v>44112</v>
      </c>
      <c r="E273" s="21" t="s">
        <v>298</v>
      </c>
      <c r="F273" s="21" t="s">
        <v>408</v>
      </c>
      <c r="G273" s="79">
        <v>7</v>
      </c>
      <c r="H273" s="79">
        <v>7</v>
      </c>
      <c r="I273" s="80">
        <v>204.06</v>
      </c>
      <c r="J273" s="79">
        <v>4</v>
      </c>
      <c r="K273" s="79">
        <v>4</v>
      </c>
      <c r="L273" s="79">
        <v>0</v>
      </c>
      <c r="M273" s="80">
        <v>204.06</v>
      </c>
      <c r="N273" s="80">
        <v>204.06</v>
      </c>
      <c r="O273" s="80">
        <v>0</v>
      </c>
      <c r="P273" s="81">
        <f t="shared" si="195"/>
        <v>13607537.039999999</v>
      </c>
      <c r="Q273" s="81">
        <f t="shared" si="198"/>
        <v>12927160.187999999</v>
      </c>
      <c r="R273" s="81">
        <f t="shared" si="199"/>
        <v>680376.85199999996</v>
      </c>
      <c r="S273" s="86"/>
    </row>
    <row r="274" spans="1:23" s="41" customFormat="1" ht="26.1" customHeight="1" x14ac:dyDescent="0.35">
      <c r="A274" s="72" t="s">
        <v>520</v>
      </c>
      <c r="B274" s="131" t="s">
        <v>501</v>
      </c>
      <c r="C274" s="77">
        <v>439</v>
      </c>
      <c r="D274" s="78">
        <v>44112</v>
      </c>
      <c r="E274" s="21" t="s">
        <v>298</v>
      </c>
      <c r="F274" s="21" t="s">
        <v>408</v>
      </c>
      <c r="G274" s="79">
        <v>23</v>
      </c>
      <c r="H274" s="79">
        <v>23</v>
      </c>
      <c r="I274" s="80">
        <v>491.35</v>
      </c>
      <c r="J274" s="79">
        <v>9</v>
      </c>
      <c r="K274" s="79">
        <v>5</v>
      </c>
      <c r="L274" s="79">
        <v>4</v>
      </c>
      <c r="M274" s="80">
        <v>491.35</v>
      </c>
      <c r="N274" s="80">
        <v>260.10000000000002</v>
      </c>
      <c r="O274" s="80">
        <v>231.25</v>
      </c>
      <c r="P274" s="81">
        <f t="shared" si="195"/>
        <v>32765183.399999999</v>
      </c>
      <c r="Q274" s="81">
        <f t="shared" ref="Q274" si="200">P274*0.95</f>
        <v>31126924.229999997</v>
      </c>
      <c r="R274" s="81">
        <f t="shared" ref="R274" si="201">P274-Q274</f>
        <v>1638259.1700000018</v>
      </c>
      <c r="S274" s="86"/>
    </row>
    <row r="275" spans="1:23" s="41" customFormat="1" ht="26.1" customHeight="1" x14ac:dyDescent="0.35">
      <c r="A275" s="72" t="s">
        <v>521</v>
      </c>
      <c r="B275" s="134" t="s">
        <v>564</v>
      </c>
      <c r="C275" s="77">
        <v>290</v>
      </c>
      <c r="D275" s="78">
        <v>44343</v>
      </c>
      <c r="E275" s="21" t="s">
        <v>298</v>
      </c>
      <c r="F275" s="21" t="s">
        <v>408</v>
      </c>
      <c r="G275" s="79">
        <v>22</v>
      </c>
      <c r="H275" s="79">
        <v>22</v>
      </c>
      <c r="I275" s="80">
        <v>625.61</v>
      </c>
      <c r="J275" s="79">
        <v>16</v>
      </c>
      <c r="K275" s="79">
        <v>16</v>
      </c>
      <c r="L275" s="79">
        <v>0</v>
      </c>
      <c r="M275" s="80">
        <v>625.61</v>
      </c>
      <c r="N275" s="80">
        <v>625.61</v>
      </c>
      <c r="O275" s="80">
        <v>0</v>
      </c>
      <c r="P275" s="81">
        <f t="shared" si="195"/>
        <v>41718177.240000002</v>
      </c>
      <c r="Q275" s="81">
        <f t="shared" ref="Q275" si="202">P275*0.95</f>
        <v>39632268.377999999</v>
      </c>
      <c r="R275" s="81">
        <f t="shared" ref="R275" si="203">P275-Q275</f>
        <v>2085908.8620000035</v>
      </c>
      <c r="S275" s="86"/>
    </row>
    <row r="276" spans="1:23" s="41" customFormat="1" ht="26.1" customHeight="1" x14ac:dyDescent="0.35">
      <c r="A276" s="157" t="s">
        <v>138</v>
      </c>
      <c r="B276" s="158"/>
      <c r="C276" s="85" t="s">
        <v>30</v>
      </c>
      <c r="D276" s="67" t="s">
        <v>30</v>
      </c>
      <c r="E276" s="67" t="s">
        <v>30</v>
      </c>
      <c r="F276" s="67" t="s">
        <v>30</v>
      </c>
      <c r="G276" s="110">
        <f>SUM(G277:G279)</f>
        <v>33</v>
      </c>
      <c r="H276" s="110">
        <f t="shared" ref="H276:R276" si="204">SUM(H277:H279)</f>
        <v>33</v>
      </c>
      <c r="I276" s="111">
        <f t="shared" si="204"/>
        <v>538.62</v>
      </c>
      <c r="J276" s="110">
        <f t="shared" si="204"/>
        <v>15</v>
      </c>
      <c r="K276" s="110">
        <f t="shared" si="204"/>
        <v>15</v>
      </c>
      <c r="L276" s="110">
        <f t="shared" si="204"/>
        <v>0</v>
      </c>
      <c r="M276" s="111">
        <f t="shared" si="204"/>
        <v>538.62</v>
      </c>
      <c r="N276" s="111">
        <f t="shared" si="204"/>
        <v>538.62</v>
      </c>
      <c r="O276" s="111">
        <f t="shared" si="204"/>
        <v>0</v>
      </c>
      <c r="P276" s="81">
        <f t="shared" si="204"/>
        <v>35917336.079999998</v>
      </c>
      <c r="Q276" s="81">
        <f t="shared" si="204"/>
        <v>34121469.275999993</v>
      </c>
      <c r="R276" s="81">
        <f t="shared" si="204"/>
        <v>1795866.8040000005</v>
      </c>
      <c r="S276" s="86"/>
    </row>
    <row r="277" spans="1:23" s="41" customFormat="1" ht="26.1" customHeight="1" x14ac:dyDescent="0.35">
      <c r="A277" s="72" t="s">
        <v>522</v>
      </c>
      <c r="B277" s="145" t="s">
        <v>534</v>
      </c>
      <c r="C277" s="66" t="s">
        <v>535</v>
      </c>
      <c r="D277" s="67">
        <v>44342</v>
      </c>
      <c r="E277" s="21" t="s">
        <v>298</v>
      </c>
      <c r="F277" s="21" t="s">
        <v>408</v>
      </c>
      <c r="G277" s="68">
        <v>4</v>
      </c>
      <c r="H277" s="68">
        <v>4</v>
      </c>
      <c r="I277" s="69">
        <v>110.7</v>
      </c>
      <c r="J277" s="68">
        <v>2</v>
      </c>
      <c r="K277" s="68">
        <v>2</v>
      </c>
      <c r="L277" s="68">
        <v>0</v>
      </c>
      <c r="M277" s="69">
        <v>110.7</v>
      </c>
      <c r="N277" s="69">
        <v>110.7</v>
      </c>
      <c r="O277" s="70">
        <v>0</v>
      </c>
      <c r="P277" s="81">
        <f t="shared" si="195"/>
        <v>7381918.7999999998</v>
      </c>
      <c r="Q277" s="81">
        <f t="shared" ref="Q277:Q279" si="205">P277*0.95</f>
        <v>7012822.8599999994</v>
      </c>
      <c r="R277" s="81">
        <f t="shared" ref="R277:R279" si="206">P277-Q277</f>
        <v>369095.94000000041</v>
      </c>
      <c r="S277" s="86"/>
    </row>
    <row r="278" spans="1:23" s="41" customFormat="1" ht="26.1" customHeight="1" x14ac:dyDescent="0.35">
      <c r="A278" s="72" t="s">
        <v>523</v>
      </c>
      <c r="B278" s="145" t="s">
        <v>536</v>
      </c>
      <c r="C278" s="66" t="s">
        <v>535</v>
      </c>
      <c r="D278" s="67">
        <v>44342</v>
      </c>
      <c r="E278" s="21" t="s">
        <v>298</v>
      </c>
      <c r="F278" s="21" t="s">
        <v>408</v>
      </c>
      <c r="G278" s="68">
        <v>10</v>
      </c>
      <c r="H278" s="68">
        <v>10</v>
      </c>
      <c r="I278" s="69">
        <v>187.3</v>
      </c>
      <c r="J278" s="68">
        <v>5</v>
      </c>
      <c r="K278" s="68">
        <v>5</v>
      </c>
      <c r="L278" s="68">
        <v>0</v>
      </c>
      <c r="M278" s="69">
        <v>187.3</v>
      </c>
      <c r="N278" s="69">
        <v>187.3</v>
      </c>
      <c r="O278" s="70">
        <v>0</v>
      </c>
      <c r="P278" s="81">
        <f t="shared" si="195"/>
        <v>12489913.200000001</v>
      </c>
      <c r="Q278" s="81">
        <f t="shared" si="205"/>
        <v>11865417.540000001</v>
      </c>
      <c r="R278" s="81">
        <f t="shared" si="206"/>
        <v>624495.66000000015</v>
      </c>
      <c r="S278" s="86"/>
    </row>
    <row r="279" spans="1:23" s="41" customFormat="1" ht="26.1" customHeight="1" x14ac:dyDescent="0.35">
      <c r="A279" s="72" t="s">
        <v>524</v>
      </c>
      <c r="B279" s="145" t="s">
        <v>537</v>
      </c>
      <c r="C279" s="66" t="s">
        <v>535</v>
      </c>
      <c r="D279" s="67">
        <v>44342</v>
      </c>
      <c r="E279" s="21" t="s">
        <v>298</v>
      </c>
      <c r="F279" s="21" t="s">
        <v>408</v>
      </c>
      <c r="G279" s="68">
        <v>19</v>
      </c>
      <c r="H279" s="68">
        <v>19</v>
      </c>
      <c r="I279" s="69">
        <v>240.62</v>
      </c>
      <c r="J279" s="68">
        <v>8</v>
      </c>
      <c r="K279" s="68">
        <v>8</v>
      </c>
      <c r="L279" s="68">
        <v>0</v>
      </c>
      <c r="M279" s="69">
        <v>240.62</v>
      </c>
      <c r="N279" s="69">
        <v>240.62</v>
      </c>
      <c r="O279" s="70">
        <v>0</v>
      </c>
      <c r="P279" s="81">
        <f t="shared" si="195"/>
        <v>16045504.079999998</v>
      </c>
      <c r="Q279" s="81">
        <f t="shared" si="205"/>
        <v>15243228.875999998</v>
      </c>
      <c r="R279" s="81">
        <f t="shared" si="206"/>
        <v>802275.20399999991</v>
      </c>
      <c r="S279" s="86"/>
    </row>
    <row r="280" spans="1:23" s="41" customFormat="1" ht="26.1" customHeight="1" x14ac:dyDescent="0.35">
      <c r="A280" s="159" t="s">
        <v>499</v>
      </c>
      <c r="B280" s="160"/>
      <c r="C280" s="18" t="s">
        <v>19</v>
      </c>
      <c r="D280" s="18" t="s">
        <v>19</v>
      </c>
      <c r="E280" s="18" t="s">
        <v>19</v>
      </c>
      <c r="F280" s="18" t="s">
        <v>19</v>
      </c>
      <c r="G280" s="79">
        <f>G281</f>
        <v>20</v>
      </c>
      <c r="H280" s="79">
        <f t="shared" ref="H280:R280" si="207">H281</f>
        <v>20</v>
      </c>
      <c r="I280" s="80">
        <f t="shared" si="207"/>
        <v>692.1</v>
      </c>
      <c r="J280" s="79">
        <f t="shared" si="207"/>
        <v>16</v>
      </c>
      <c r="K280" s="79">
        <f t="shared" si="207"/>
        <v>3</v>
      </c>
      <c r="L280" s="79">
        <f t="shared" si="207"/>
        <v>13</v>
      </c>
      <c r="M280" s="80">
        <f t="shared" si="207"/>
        <v>692.1</v>
      </c>
      <c r="N280" s="80">
        <f t="shared" si="207"/>
        <v>134.6</v>
      </c>
      <c r="O280" s="80">
        <f t="shared" si="207"/>
        <v>557.5</v>
      </c>
      <c r="P280" s="81">
        <f t="shared" si="207"/>
        <v>46151996.399999999</v>
      </c>
      <c r="Q280" s="81">
        <f t="shared" si="207"/>
        <v>43844396.579999998</v>
      </c>
      <c r="R280" s="81">
        <f t="shared" si="207"/>
        <v>2307599.8200000003</v>
      </c>
      <c r="S280" s="86"/>
    </row>
    <row r="281" spans="1:23" s="41" customFormat="1" ht="26.1" customHeight="1" x14ac:dyDescent="0.35">
      <c r="A281" s="72" t="s">
        <v>525</v>
      </c>
      <c r="B281" s="131" t="s">
        <v>500</v>
      </c>
      <c r="C281" s="77">
        <v>295</v>
      </c>
      <c r="D281" s="78">
        <v>44384</v>
      </c>
      <c r="E281" s="21" t="s">
        <v>298</v>
      </c>
      <c r="F281" s="21" t="s">
        <v>408</v>
      </c>
      <c r="G281" s="79">
        <v>20</v>
      </c>
      <c r="H281" s="79">
        <v>20</v>
      </c>
      <c r="I281" s="80">
        <v>692.1</v>
      </c>
      <c r="J281" s="79">
        <v>16</v>
      </c>
      <c r="K281" s="79">
        <v>3</v>
      </c>
      <c r="L281" s="79">
        <v>13</v>
      </c>
      <c r="M281" s="80">
        <v>692.1</v>
      </c>
      <c r="N281" s="80">
        <v>134.6</v>
      </c>
      <c r="O281" s="80">
        <v>557.5</v>
      </c>
      <c r="P281" s="81">
        <f t="shared" si="195"/>
        <v>46151996.399999999</v>
      </c>
      <c r="Q281" s="81">
        <f t="shared" ref="Q281" si="208">P281*0.95</f>
        <v>43844396.579999998</v>
      </c>
      <c r="R281" s="81">
        <f t="shared" ref="R281" si="209">P281-Q281</f>
        <v>2307599.8200000003</v>
      </c>
      <c r="S281" s="86"/>
    </row>
    <row r="282" spans="1:23" s="41" customFormat="1" ht="26.1" customHeight="1" x14ac:dyDescent="0.35">
      <c r="A282" s="159" t="s">
        <v>42</v>
      </c>
      <c r="B282" s="160"/>
      <c r="C282" s="18" t="s">
        <v>19</v>
      </c>
      <c r="D282" s="18" t="s">
        <v>19</v>
      </c>
      <c r="E282" s="18" t="s">
        <v>19</v>
      </c>
      <c r="F282" s="18" t="s">
        <v>19</v>
      </c>
      <c r="G282" s="79">
        <f>G283</f>
        <v>30</v>
      </c>
      <c r="H282" s="79">
        <f t="shared" ref="H282:R282" si="210">H283</f>
        <v>30</v>
      </c>
      <c r="I282" s="80">
        <f t="shared" si="210"/>
        <v>402.26</v>
      </c>
      <c r="J282" s="79">
        <f t="shared" si="210"/>
        <v>8</v>
      </c>
      <c r="K282" s="79">
        <f t="shared" si="210"/>
        <v>5</v>
      </c>
      <c r="L282" s="79">
        <f t="shared" si="210"/>
        <v>3</v>
      </c>
      <c r="M282" s="80">
        <f t="shared" si="210"/>
        <v>402.26</v>
      </c>
      <c r="N282" s="80">
        <f t="shared" si="210"/>
        <v>257.95</v>
      </c>
      <c r="O282" s="80">
        <f t="shared" si="210"/>
        <v>144.31</v>
      </c>
      <c r="P282" s="81">
        <f t="shared" si="210"/>
        <v>26824305.84</v>
      </c>
      <c r="Q282" s="81">
        <f t="shared" si="210"/>
        <v>25483090.548</v>
      </c>
      <c r="R282" s="81">
        <f t="shared" si="210"/>
        <v>1341215.2919999994</v>
      </c>
      <c r="S282" s="86"/>
    </row>
    <row r="283" spans="1:23" s="41" customFormat="1" ht="26.1" customHeight="1" x14ac:dyDescent="0.35">
      <c r="A283" s="72" t="s">
        <v>526</v>
      </c>
      <c r="B283" s="144" t="s">
        <v>552</v>
      </c>
      <c r="C283" s="77">
        <v>5</v>
      </c>
      <c r="D283" s="78">
        <v>44573</v>
      </c>
      <c r="E283" s="21" t="s">
        <v>298</v>
      </c>
      <c r="F283" s="21" t="s">
        <v>408</v>
      </c>
      <c r="G283" s="79">
        <v>30</v>
      </c>
      <c r="H283" s="79">
        <v>30</v>
      </c>
      <c r="I283" s="80">
        <v>402.26</v>
      </c>
      <c r="J283" s="79">
        <v>8</v>
      </c>
      <c r="K283" s="79">
        <v>5</v>
      </c>
      <c r="L283" s="79">
        <v>3</v>
      </c>
      <c r="M283" s="80">
        <v>402.26</v>
      </c>
      <c r="N283" s="80">
        <v>257.95</v>
      </c>
      <c r="O283" s="80">
        <v>144.31</v>
      </c>
      <c r="P283" s="81">
        <f t="shared" ref="P283" si="211">M283*1.2*55570</f>
        <v>26824305.84</v>
      </c>
      <c r="Q283" s="81">
        <f t="shared" ref="Q283" si="212">P283*0.95</f>
        <v>25483090.548</v>
      </c>
      <c r="R283" s="81">
        <f t="shared" ref="R283" si="213">P283-Q283</f>
        <v>1341215.2919999994</v>
      </c>
      <c r="S283" s="86"/>
    </row>
    <row r="284" spans="1:23" s="41" customFormat="1" ht="27" customHeight="1" x14ac:dyDescent="0.35">
      <c r="A284" s="189" t="s">
        <v>406</v>
      </c>
      <c r="B284" s="189"/>
      <c r="C284" s="77" t="s">
        <v>30</v>
      </c>
      <c r="D284" s="78" t="s">
        <v>30</v>
      </c>
      <c r="E284" s="78" t="s">
        <v>30</v>
      </c>
      <c r="F284" s="78" t="s">
        <v>30</v>
      </c>
      <c r="G284" s="79">
        <f>SUM(G285:G299)</f>
        <v>394</v>
      </c>
      <c r="H284" s="79">
        <f>SUM(H285:H299)</f>
        <v>394</v>
      </c>
      <c r="I284" s="80">
        <f>SUM(I285:I299)</f>
        <v>7041.33</v>
      </c>
      <c r="J284" s="79">
        <f t="shared" ref="J284:R284" si="214">SUM(J285:J299)</f>
        <v>267</v>
      </c>
      <c r="K284" s="79">
        <f t="shared" si="214"/>
        <v>228</v>
      </c>
      <c r="L284" s="79">
        <f t="shared" si="214"/>
        <v>39</v>
      </c>
      <c r="M284" s="80">
        <f t="shared" si="214"/>
        <v>7012.1200000000008</v>
      </c>
      <c r="N284" s="80">
        <f t="shared" si="214"/>
        <v>5805.5800000000017</v>
      </c>
      <c r="O284" s="80">
        <f t="shared" si="214"/>
        <v>1206.54</v>
      </c>
      <c r="P284" s="81">
        <f t="shared" si="214"/>
        <v>504872640</v>
      </c>
      <c r="Q284" s="81">
        <f t="shared" si="214"/>
        <v>252436320</v>
      </c>
      <c r="R284" s="81">
        <f t="shared" si="214"/>
        <v>252436320</v>
      </c>
      <c r="S284" s="86"/>
    </row>
    <row r="285" spans="1:23" s="41" customFormat="1" ht="26.1" customHeight="1" x14ac:dyDescent="0.35">
      <c r="A285" s="72" t="s">
        <v>527</v>
      </c>
      <c r="B285" s="133" t="s">
        <v>565</v>
      </c>
      <c r="C285" s="77">
        <v>1050</v>
      </c>
      <c r="D285" s="78">
        <v>44020</v>
      </c>
      <c r="E285" s="77" t="s">
        <v>298</v>
      </c>
      <c r="F285" s="78" t="s">
        <v>408</v>
      </c>
      <c r="G285" s="79">
        <v>30</v>
      </c>
      <c r="H285" s="79">
        <v>30</v>
      </c>
      <c r="I285" s="80">
        <v>467.05</v>
      </c>
      <c r="J285" s="79">
        <v>13</v>
      </c>
      <c r="K285" s="79">
        <v>8</v>
      </c>
      <c r="L285" s="79">
        <v>5</v>
      </c>
      <c r="M285" s="80">
        <v>467.05</v>
      </c>
      <c r="N285" s="80">
        <v>308.76</v>
      </c>
      <c r="O285" s="80">
        <v>158.29</v>
      </c>
      <c r="P285" s="81">
        <f>M285*1.2*60000</f>
        <v>33627600</v>
      </c>
      <c r="Q285" s="81">
        <f t="shared" ref="Q285:Q296" si="215">P285*0.5</f>
        <v>16813800</v>
      </c>
      <c r="R285" s="81">
        <f t="shared" ref="R285:R296" si="216">P285-Q285</f>
        <v>16813800</v>
      </c>
      <c r="S285" s="86"/>
    </row>
    <row r="286" spans="1:23" ht="25.5" x14ac:dyDescent="0.25">
      <c r="A286" s="72" t="s">
        <v>528</v>
      </c>
      <c r="B286" s="133" t="s">
        <v>579</v>
      </c>
      <c r="C286" s="77">
        <v>774</v>
      </c>
      <c r="D286" s="78">
        <v>44349</v>
      </c>
      <c r="E286" s="77" t="s">
        <v>298</v>
      </c>
      <c r="F286" s="78" t="s">
        <v>408</v>
      </c>
      <c r="G286" s="79">
        <v>26</v>
      </c>
      <c r="H286" s="79">
        <v>26</v>
      </c>
      <c r="I286" s="80">
        <v>378.62</v>
      </c>
      <c r="J286" s="79">
        <v>10</v>
      </c>
      <c r="K286" s="79">
        <v>3</v>
      </c>
      <c r="L286" s="79">
        <v>7</v>
      </c>
      <c r="M286" s="80">
        <v>378.62</v>
      </c>
      <c r="N286" s="80">
        <v>100.9</v>
      </c>
      <c r="O286" s="80">
        <v>277.72000000000003</v>
      </c>
      <c r="P286" s="81">
        <f t="shared" ref="P286:P299" si="217">M286*1.2*60000</f>
        <v>27260640</v>
      </c>
      <c r="Q286" s="81">
        <f t="shared" ref="Q286:Q287" si="218">P286*0.5</f>
        <v>13630320</v>
      </c>
      <c r="R286" s="81">
        <f t="shared" ref="R286:R287" si="219">P286-Q286</f>
        <v>13630320</v>
      </c>
    </row>
    <row r="287" spans="1:23" s="41" customFormat="1" ht="26.1" customHeight="1" x14ac:dyDescent="0.35">
      <c r="A287" s="72" t="s">
        <v>529</v>
      </c>
      <c r="B287" s="138" t="s">
        <v>494</v>
      </c>
      <c r="C287" s="77">
        <v>210</v>
      </c>
      <c r="D287" s="78">
        <v>44257</v>
      </c>
      <c r="E287" s="77" t="s">
        <v>298</v>
      </c>
      <c r="F287" s="78" t="s">
        <v>408</v>
      </c>
      <c r="G287" s="79">
        <v>13</v>
      </c>
      <c r="H287" s="79">
        <v>13</v>
      </c>
      <c r="I287" s="80">
        <v>240.82</v>
      </c>
      <c r="J287" s="79">
        <v>12</v>
      </c>
      <c r="K287" s="79">
        <v>11</v>
      </c>
      <c r="L287" s="79">
        <v>1</v>
      </c>
      <c r="M287" s="80">
        <v>240.82</v>
      </c>
      <c r="N287" s="80">
        <v>223.22</v>
      </c>
      <c r="O287" s="80">
        <v>17.600000000000001</v>
      </c>
      <c r="P287" s="81">
        <f t="shared" si="217"/>
        <v>17339040</v>
      </c>
      <c r="Q287" s="81">
        <f t="shared" si="218"/>
        <v>8669520</v>
      </c>
      <c r="R287" s="81">
        <f t="shared" si="219"/>
        <v>8669520</v>
      </c>
      <c r="S287" s="86"/>
    </row>
    <row r="288" spans="1:23" s="41" customFormat="1" ht="26.1" customHeight="1" x14ac:dyDescent="0.25">
      <c r="A288" s="72" t="s">
        <v>530</v>
      </c>
      <c r="B288" s="133" t="s">
        <v>554</v>
      </c>
      <c r="C288" s="77">
        <v>173</v>
      </c>
      <c r="D288" s="78">
        <v>44253</v>
      </c>
      <c r="E288" s="77" t="s">
        <v>298</v>
      </c>
      <c r="F288" s="78" t="s">
        <v>408</v>
      </c>
      <c r="G288" s="79">
        <v>28</v>
      </c>
      <c r="H288" s="79">
        <v>28</v>
      </c>
      <c r="I288" s="80">
        <v>628.69000000000005</v>
      </c>
      <c r="J288" s="79">
        <v>17</v>
      </c>
      <c r="K288" s="79">
        <v>14</v>
      </c>
      <c r="L288" s="79">
        <v>3</v>
      </c>
      <c r="M288" s="80">
        <v>628.69000000000005</v>
      </c>
      <c r="N288" s="80">
        <v>567.09</v>
      </c>
      <c r="O288" s="80">
        <v>61.6</v>
      </c>
      <c r="P288" s="81">
        <f t="shared" si="217"/>
        <v>45265680</v>
      </c>
      <c r="Q288" s="81">
        <f t="shared" ref="Q288:Q289" si="220">P288*0.5</f>
        <v>22632840</v>
      </c>
      <c r="R288" s="81">
        <f t="shared" ref="R288:R289" si="221">P288-Q288</f>
        <v>22632840</v>
      </c>
      <c r="S288" s="17"/>
      <c r="T288" s="40"/>
      <c r="U288" s="40"/>
      <c r="V288" s="40"/>
      <c r="W288" s="40"/>
    </row>
    <row r="289" spans="1:23" s="41" customFormat="1" ht="26.1" customHeight="1" x14ac:dyDescent="0.25">
      <c r="A289" s="72" t="s">
        <v>531</v>
      </c>
      <c r="B289" s="133" t="s">
        <v>457</v>
      </c>
      <c r="C289" s="77">
        <v>173</v>
      </c>
      <c r="D289" s="78">
        <v>44253</v>
      </c>
      <c r="E289" s="77" t="s">
        <v>298</v>
      </c>
      <c r="F289" s="78" t="s">
        <v>408</v>
      </c>
      <c r="G289" s="79">
        <v>41</v>
      </c>
      <c r="H289" s="79">
        <v>41</v>
      </c>
      <c r="I289" s="80">
        <v>572.44000000000005</v>
      </c>
      <c r="J289" s="79">
        <v>17</v>
      </c>
      <c r="K289" s="79">
        <v>13</v>
      </c>
      <c r="L289" s="79">
        <v>4</v>
      </c>
      <c r="M289" s="80">
        <v>543.23</v>
      </c>
      <c r="N289" s="80">
        <v>391.9</v>
      </c>
      <c r="O289" s="80">
        <v>151.33000000000001</v>
      </c>
      <c r="P289" s="81">
        <f t="shared" si="217"/>
        <v>39112560</v>
      </c>
      <c r="Q289" s="81">
        <f t="shared" si="220"/>
        <v>19556280</v>
      </c>
      <c r="R289" s="81">
        <f t="shared" si="221"/>
        <v>19556280</v>
      </c>
      <c r="S289" s="17"/>
      <c r="T289" s="40"/>
      <c r="U289" s="40"/>
      <c r="V289" s="40"/>
      <c r="W289" s="40"/>
    </row>
    <row r="290" spans="1:23" s="41" customFormat="1" ht="26.1" customHeight="1" x14ac:dyDescent="0.35">
      <c r="A290" s="72" t="s">
        <v>532</v>
      </c>
      <c r="B290" s="133" t="s">
        <v>490</v>
      </c>
      <c r="C290" s="77">
        <v>210</v>
      </c>
      <c r="D290" s="78">
        <v>44257</v>
      </c>
      <c r="E290" s="77" t="s">
        <v>298</v>
      </c>
      <c r="F290" s="78" t="s">
        <v>408</v>
      </c>
      <c r="G290" s="79">
        <v>12</v>
      </c>
      <c r="H290" s="79">
        <v>12</v>
      </c>
      <c r="I290" s="80">
        <v>194</v>
      </c>
      <c r="J290" s="79">
        <v>4</v>
      </c>
      <c r="K290" s="79">
        <v>1</v>
      </c>
      <c r="L290" s="79">
        <v>3</v>
      </c>
      <c r="M290" s="80">
        <v>194</v>
      </c>
      <c r="N290" s="80">
        <v>54.6</v>
      </c>
      <c r="O290" s="80">
        <v>139.4</v>
      </c>
      <c r="P290" s="81">
        <f t="shared" si="217"/>
        <v>13967999.999999998</v>
      </c>
      <c r="Q290" s="81">
        <f t="shared" ref="Q290:Q295" si="222">P290*0.5</f>
        <v>6983999.9999999991</v>
      </c>
      <c r="R290" s="81">
        <f t="shared" ref="R290:R295" si="223">P290-Q290</f>
        <v>6983999.9999999991</v>
      </c>
      <c r="S290" s="86"/>
    </row>
    <row r="291" spans="1:23" s="41" customFormat="1" ht="29.45" customHeight="1" x14ac:dyDescent="0.35">
      <c r="A291" s="72" t="s">
        <v>533</v>
      </c>
      <c r="B291" s="133" t="s">
        <v>567</v>
      </c>
      <c r="C291" s="77">
        <v>210</v>
      </c>
      <c r="D291" s="78">
        <v>44257</v>
      </c>
      <c r="E291" s="77" t="s">
        <v>298</v>
      </c>
      <c r="F291" s="78" t="s">
        <v>408</v>
      </c>
      <c r="G291" s="79">
        <v>11</v>
      </c>
      <c r="H291" s="79">
        <v>11</v>
      </c>
      <c r="I291" s="80">
        <v>199.45</v>
      </c>
      <c r="J291" s="79">
        <v>11</v>
      </c>
      <c r="K291" s="79">
        <v>10</v>
      </c>
      <c r="L291" s="79">
        <v>1</v>
      </c>
      <c r="M291" s="80">
        <v>199.45</v>
      </c>
      <c r="N291" s="80">
        <v>182.15</v>
      </c>
      <c r="O291" s="80">
        <v>17.3</v>
      </c>
      <c r="P291" s="81">
        <f t="shared" si="217"/>
        <v>14360399.999999998</v>
      </c>
      <c r="Q291" s="81">
        <f t="shared" si="222"/>
        <v>7180199.9999999991</v>
      </c>
      <c r="R291" s="81">
        <f t="shared" si="223"/>
        <v>7180199.9999999991</v>
      </c>
      <c r="S291" s="86"/>
    </row>
    <row r="292" spans="1:23" s="41" customFormat="1" ht="29.45" customHeight="1" x14ac:dyDescent="0.35">
      <c r="A292" s="72" t="s">
        <v>539</v>
      </c>
      <c r="B292" s="133" t="s">
        <v>497</v>
      </c>
      <c r="C292" s="77">
        <v>774</v>
      </c>
      <c r="D292" s="78">
        <v>44349</v>
      </c>
      <c r="E292" s="77" t="s">
        <v>298</v>
      </c>
      <c r="F292" s="78" t="s">
        <v>408</v>
      </c>
      <c r="G292" s="79">
        <v>19</v>
      </c>
      <c r="H292" s="79">
        <v>19</v>
      </c>
      <c r="I292" s="80">
        <v>396.96</v>
      </c>
      <c r="J292" s="79">
        <v>12</v>
      </c>
      <c r="K292" s="79">
        <v>10</v>
      </c>
      <c r="L292" s="79">
        <v>2</v>
      </c>
      <c r="M292" s="80">
        <v>396.96</v>
      </c>
      <c r="N292" s="80">
        <v>335.42</v>
      </c>
      <c r="O292" s="80">
        <v>61.54</v>
      </c>
      <c r="P292" s="81">
        <f t="shared" si="217"/>
        <v>28581120</v>
      </c>
      <c r="Q292" s="81">
        <f t="shared" si="222"/>
        <v>14290560</v>
      </c>
      <c r="R292" s="81">
        <f t="shared" si="223"/>
        <v>14290560</v>
      </c>
      <c r="S292" s="86"/>
    </row>
    <row r="293" spans="1:23" s="41" customFormat="1" ht="29.45" customHeight="1" x14ac:dyDescent="0.35">
      <c r="A293" s="72" t="s">
        <v>540</v>
      </c>
      <c r="B293" s="133" t="s">
        <v>566</v>
      </c>
      <c r="C293" s="77">
        <v>173</v>
      </c>
      <c r="D293" s="78">
        <v>44253</v>
      </c>
      <c r="E293" s="77" t="s">
        <v>298</v>
      </c>
      <c r="F293" s="78" t="s">
        <v>408</v>
      </c>
      <c r="G293" s="79">
        <v>9</v>
      </c>
      <c r="H293" s="79">
        <v>9</v>
      </c>
      <c r="I293" s="80">
        <v>151.18</v>
      </c>
      <c r="J293" s="79">
        <v>4</v>
      </c>
      <c r="K293" s="79">
        <v>4</v>
      </c>
      <c r="L293" s="79">
        <v>0</v>
      </c>
      <c r="M293" s="80">
        <v>151.18</v>
      </c>
      <c r="N293" s="80">
        <v>151.18</v>
      </c>
      <c r="O293" s="80">
        <v>0</v>
      </c>
      <c r="P293" s="81">
        <f t="shared" si="217"/>
        <v>10884960</v>
      </c>
      <c r="Q293" s="81">
        <f t="shared" si="222"/>
        <v>5442480</v>
      </c>
      <c r="R293" s="81">
        <f t="shared" si="223"/>
        <v>5442480</v>
      </c>
      <c r="S293" s="86"/>
    </row>
    <row r="294" spans="1:23" s="41" customFormat="1" ht="29.45" customHeight="1" x14ac:dyDescent="0.35">
      <c r="A294" s="72" t="s">
        <v>541</v>
      </c>
      <c r="B294" s="133" t="s">
        <v>498</v>
      </c>
      <c r="C294" s="77">
        <v>774</v>
      </c>
      <c r="D294" s="78">
        <v>44349</v>
      </c>
      <c r="E294" s="77" t="s">
        <v>298</v>
      </c>
      <c r="F294" s="78" t="s">
        <v>408</v>
      </c>
      <c r="G294" s="79">
        <v>12</v>
      </c>
      <c r="H294" s="79">
        <v>12</v>
      </c>
      <c r="I294" s="80">
        <v>147.79</v>
      </c>
      <c r="J294" s="79">
        <v>5</v>
      </c>
      <c r="K294" s="79">
        <v>2</v>
      </c>
      <c r="L294" s="79">
        <v>3</v>
      </c>
      <c r="M294" s="80">
        <v>147.79</v>
      </c>
      <c r="N294" s="80">
        <v>67.31</v>
      </c>
      <c r="O294" s="80">
        <v>80.48</v>
      </c>
      <c r="P294" s="81">
        <f t="shared" si="217"/>
        <v>10640880</v>
      </c>
      <c r="Q294" s="81">
        <f t="shared" si="222"/>
        <v>5320440</v>
      </c>
      <c r="R294" s="81">
        <f t="shared" si="223"/>
        <v>5320440</v>
      </c>
      <c r="S294" s="86"/>
    </row>
    <row r="295" spans="1:23" s="41" customFormat="1" ht="26.1" customHeight="1" x14ac:dyDescent="0.35">
      <c r="A295" s="72" t="s">
        <v>542</v>
      </c>
      <c r="B295" s="133" t="s">
        <v>502</v>
      </c>
      <c r="C295" s="77">
        <v>210</v>
      </c>
      <c r="D295" s="78">
        <v>44257</v>
      </c>
      <c r="E295" s="77" t="s">
        <v>298</v>
      </c>
      <c r="F295" s="78" t="s">
        <v>408</v>
      </c>
      <c r="G295" s="79">
        <v>133</v>
      </c>
      <c r="H295" s="79">
        <v>133</v>
      </c>
      <c r="I295" s="80">
        <v>2612.4499999999998</v>
      </c>
      <c r="J295" s="79">
        <v>116</v>
      </c>
      <c r="K295" s="79">
        <v>111</v>
      </c>
      <c r="L295" s="79">
        <v>5</v>
      </c>
      <c r="M295" s="80">
        <v>2612.4499999999998</v>
      </c>
      <c r="N295" s="80">
        <v>2504.0700000000002</v>
      </c>
      <c r="O295" s="80">
        <v>108.38</v>
      </c>
      <c r="P295" s="81">
        <f t="shared" si="217"/>
        <v>188096399.99999997</v>
      </c>
      <c r="Q295" s="81">
        <f t="shared" si="222"/>
        <v>94048199.999999985</v>
      </c>
      <c r="R295" s="81">
        <f t="shared" si="223"/>
        <v>94048199.999999985</v>
      </c>
      <c r="S295" s="86"/>
    </row>
    <row r="296" spans="1:23" s="41" customFormat="1" ht="26.1" customHeight="1" x14ac:dyDescent="0.35">
      <c r="A296" s="72" t="s">
        <v>546</v>
      </c>
      <c r="B296" s="133" t="s">
        <v>496</v>
      </c>
      <c r="C296" s="77">
        <v>1006</v>
      </c>
      <c r="D296" s="78">
        <v>44386</v>
      </c>
      <c r="E296" s="77" t="s">
        <v>298</v>
      </c>
      <c r="F296" s="78" t="s">
        <v>408</v>
      </c>
      <c r="G296" s="79">
        <v>7</v>
      </c>
      <c r="H296" s="79">
        <v>7</v>
      </c>
      <c r="I296" s="80">
        <v>160.31</v>
      </c>
      <c r="J296" s="79">
        <v>4</v>
      </c>
      <c r="K296" s="79">
        <v>2</v>
      </c>
      <c r="L296" s="79">
        <v>2</v>
      </c>
      <c r="M296" s="80">
        <v>160.31</v>
      </c>
      <c r="N296" s="80">
        <v>107.81</v>
      </c>
      <c r="O296" s="80">
        <v>52.5</v>
      </c>
      <c r="P296" s="81">
        <f t="shared" si="217"/>
        <v>11542320</v>
      </c>
      <c r="Q296" s="81">
        <f t="shared" si="215"/>
        <v>5771160</v>
      </c>
      <c r="R296" s="81">
        <f t="shared" si="216"/>
        <v>5771160</v>
      </c>
      <c r="S296" s="86"/>
    </row>
    <row r="297" spans="1:23" s="41" customFormat="1" ht="26.1" customHeight="1" x14ac:dyDescent="0.35">
      <c r="A297" s="72" t="s">
        <v>547</v>
      </c>
      <c r="B297" s="133" t="s">
        <v>495</v>
      </c>
      <c r="C297" s="77">
        <v>774</v>
      </c>
      <c r="D297" s="78">
        <v>44349</v>
      </c>
      <c r="E297" s="77" t="s">
        <v>298</v>
      </c>
      <c r="F297" s="78" t="s">
        <v>408</v>
      </c>
      <c r="G297" s="79">
        <v>5</v>
      </c>
      <c r="H297" s="79">
        <v>5</v>
      </c>
      <c r="I297" s="80">
        <v>75.8</v>
      </c>
      <c r="J297" s="79">
        <v>2</v>
      </c>
      <c r="K297" s="79">
        <v>1</v>
      </c>
      <c r="L297" s="79">
        <v>1</v>
      </c>
      <c r="M297" s="80">
        <v>75.8</v>
      </c>
      <c r="N297" s="80">
        <v>48.8</v>
      </c>
      <c r="O297" s="80">
        <v>27</v>
      </c>
      <c r="P297" s="81">
        <f t="shared" si="217"/>
        <v>5457600</v>
      </c>
      <c r="Q297" s="81">
        <f t="shared" ref="Q297" si="224">P297*0.5</f>
        <v>2728800</v>
      </c>
      <c r="R297" s="81">
        <f t="shared" ref="R297" si="225">P297-Q297</f>
        <v>2728800</v>
      </c>
      <c r="S297" s="86"/>
    </row>
    <row r="298" spans="1:23" s="41" customFormat="1" ht="26.1" customHeight="1" x14ac:dyDescent="0.35">
      <c r="A298" s="72" t="s">
        <v>548</v>
      </c>
      <c r="B298" s="133" t="s">
        <v>487</v>
      </c>
      <c r="C298" s="77">
        <v>210</v>
      </c>
      <c r="D298" s="78">
        <v>44257</v>
      </c>
      <c r="E298" s="77" t="s">
        <v>298</v>
      </c>
      <c r="F298" s="78" t="s">
        <v>408</v>
      </c>
      <c r="G298" s="79">
        <v>31</v>
      </c>
      <c r="H298" s="79">
        <v>31</v>
      </c>
      <c r="I298" s="80">
        <v>419.42</v>
      </c>
      <c r="J298" s="79">
        <v>23</v>
      </c>
      <c r="K298" s="79">
        <v>21</v>
      </c>
      <c r="L298" s="79">
        <v>2</v>
      </c>
      <c r="M298" s="80">
        <v>419.42</v>
      </c>
      <c r="N298" s="80">
        <v>366.02</v>
      </c>
      <c r="O298" s="80">
        <v>53.4</v>
      </c>
      <c r="P298" s="81">
        <f t="shared" si="217"/>
        <v>30198240</v>
      </c>
      <c r="Q298" s="81">
        <f t="shared" ref="Q298" si="226">P298*0.5</f>
        <v>15099120</v>
      </c>
      <c r="R298" s="81">
        <f t="shared" ref="R298" si="227">P298-Q298</f>
        <v>15099120</v>
      </c>
      <c r="S298" s="86"/>
    </row>
    <row r="299" spans="1:23" s="41" customFormat="1" ht="26.1" customHeight="1" x14ac:dyDescent="0.35">
      <c r="A299" s="72" t="s">
        <v>553</v>
      </c>
      <c r="B299" s="133" t="s">
        <v>488</v>
      </c>
      <c r="C299" s="77">
        <v>210</v>
      </c>
      <c r="D299" s="78">
        <v>44257</v>
      </c>
      <c r="E299" s="77" t="s">
        <v>298</v>
      </c>
      <c r="F299" s="78" t="s">
        <v>408</v>
      </c>
      <c r="G299" s="79">
        <v>17</v>
      </c>
      <c r="H299" s="79">
        <v>17</v>
      </c>
      <c r="I299" s="80">
        <v>396.35</v>
      </c>
      <c r="J299" s="79">
        <v>17</v>
      </c>
      <c r="K299" s="79">
        <v>17</v>
      </c>
      <c r="L299" s="79">
        <v>0</v>
      </c>
      <c r="M299" s="80">
        <v>396.35</v>
      </c>
      <c r="N299" s="80">
        <v>396.35</v>
      </c>
      <c r="O299" s="80">
        <v>0</v>
      </c>
      <c r="P299" s="81">
        <f t="shared" si="217"/>
        <v>28537200</v>
      </c>
      <c r="Q299" s="81">
        <f t="shared" ref="Q299" si="228">P299*0.5</f>
        <v>14268600</v>
      </c>
      <c r="R299" s="81">
        <f t="shared" ref="R299" si="229">P299-Q299</f>
        <v>14268600</v>
      </c>
      <c r="S299" s="86" t="s">
        <v>305</v>
      </c>
    </row>
    <row r="300" spans="1:23" s="41" customFormat="1" ht="18" customHeight="1" x14ac:dyDescent="0.35">
      <c r="A300" s="122"/>
      <c r="B300" s="123"/>
      <c r="C300" s="122"/>
      <c r="D300" s="124"/>
      <c r="E300" s="125"/>
      <c r="F300" s="125"/>
      <c r="G300" s="126"/>
      <c r="H300" s="126"/>
      <c r="I300" s="127"/>
      <c r="J300" s="126"/>
      <c r="K300" s="126"/>
      <c r="L300" s="126"/>
      <c r="M300" s="127"/>
      <c r="N300" s="127"/>
      <c r="O300" s="127"/>
      <c r="P300" s="128"/>
      <c r="Q300" s="128"/>
      <c r="R300" s="128"/>
      <c r="S300" s="86"/>
      <c r="T300" s="42"/>
      <c r="U300" s="40"/>
      <c r="V300" s="40"/>
      <c r="W300" s="40"/>
    </row>
    <row r="301" spans="1:23" ht="21" customHeight="1" x14ac:dyDescent="0.35">
      <c r="A301" s="165" t="s">
        <v>101</v>
      </c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</row>
    <row r="302" spans="1:23" ht="21" customHeight="1" x14ac:dyDescent="0.35">
      <c r="A302" s="141"/>
      <c r="B302" s="141"/>
      <c r="C302" s="141"/>
      <c r="D302" s="141"/>
      <c r="E302" s="54"/>
      <c r="F302" s="54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</row>
    <row r="303" spans="1:23" ht="19.899999999999999" customHeight="1" x14ac:dyDescent="0.35">
      <c r="A303" s="192"/>
      <c r="B303" s="192"/>
      <c r="C303" s="192"/>
      <c r="D303" s="192"/>
      <c r="E303" s="55"/>
      <c r="F303" s="56"/>
      <c r="G303" s="32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spans="1:23" ht="21.6" customHeight="1" x14ac:dyDescent="0.35">
      <c r="A304" s="192" t="s">
        <v>485</v>
      </c>
      <c r="B304" s="192"/>
      <c r="C304" s="192"/>
      <c r="D304" s="192"/>
      <c r="E304" s="192"/>
      <c r="F304" s="163"/>
      <c r="G304" s="163"/>
      <c r="H304" s="163"/>
      <c r="I304" s="17"/>
      <c r="J304" s="17"/>
      <c r="K304" s="17"/>
      <c r="L304" s="17"/>
      <c r="M304" s="17"/>
      <c r="N304" s="17"/>
      <c r="O304" s="17"/>
      <c r="P304" s="17"/>
      <c r="Q304" s="164" t="s">
        <v>484</v>
      </c>
      <c r="R304" s="164"/>
      <c r="S304" s="164"/>
    </row>
    <row r="305" spans="1:19" x14ac:dyDescent="0.25">
      <c r="A305" s="17"/>
      <c r="B305" s="17"/>
      <c r="C305" s="17"/>
      <c r="D305" s="17"/>
      <c r="E305" s="56"/>
      <c r="F305" s="56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18" spans="1:19" ht="14.45" hidden="1" x14ac:dyDescent="0.3"/>
    <row r="319" spans="1:19" ht="14.45" hidden="1" x14ac:dyDescent="0.3"/>
  </sheetData>
  <mergeCells count="100">
    <mergeCell ref="A282:B282"/>
    <mergeCell ref="A304:E304"/>
    <mergeCell ref="A203:B203"/>
    <mergeCell ref="A149:B149"/>
    <mergeCell ref="A178:B178"/>
    <mergeCell ref="A270:B270"/>
    <mergeCell ref="A284:B284"/>
    <mergeCell ref="A209:B209"/>
    <mergeCell ref="A239:B239"/>
    <mergeCell ref="A260:B260"/>
    <mergeCell ref="A237:B237"/>
    <mergeCell ref="A303:D303"/>
    <mergeCell ref="A220:B220"/>
    <mergeCell ref="A153:B153"/>
    <mergeCell ref="A232:B232"/>
    <mergeCell ref="A280:B280"/>
    <mergeCell ref="A266:B266"/>
    <mergeCell ref="A118:B118"/>
    <mergeCell ref="A100:B100"/>
    <mergeCell ref="A199:B199"/>
    <mergeCell ref="A201:B201"/>
    <mergeCell ref="A167:B167"/>
    <mergeCell ref="A136:B136"/>
    <mergeCell ref="A160:B160"/>
    <mergeCell ref="A146:B146"/>
    <mergeCell ref="A113:B113"/>
    <mergeCell ref="A261:B261"/>
    <mergeCell ref="A23:B23"/>
    <mergeCell ref="A7:R7"/>
    <mergeCell ref="M8:O8"/>
    <mergeCell ref="J9:J10"/>
    <mergeCell ref="K9:L9"/>
    <mergeCell ref="M9:M10"/>
    <mergeCell ref="G8:G10"/>
    <mergeCell ref="C10:C11"/>
    <mergeCell ref="I8:I10"/>
    <mergeCell ref="J8:L8"/>
    <mergeCell ref="Q9:R9"/>
    <mergeCell ref="P8:R8"/>
    <mergeCell ref="A22:B22"/>
    <mergeCell ref="A13:B13"/>
    <mergeCell ref="A14:B14"/>
    <mergeCell ref="A15:B15"/>
    <mergeCell ref="Q1:R1"/>
    <mergeCell ref="Q3:R3"/>
    <mergeCell ref="A8:A11"/>
    <mergeCell ref="D10:D11"/>
    <mergeCell ref="H8:H10"/>
    <mergeCell ref="B8:B11"/>
    <mergeCell ref="C8:D9"/>
    <mergeCell ref="E8:E11"/>
    <mergeCell ref="F8:F11"/>
    <mergeCell ref="N9:O9"/>
    <mergeCell ref="P9:P10"/>
    <mergeCell ref="F304:H304"/>
    <mergeCell ref="Q304:S304"/>
    <mergeCell ref="A301:S301"/>
    <mergeCell ref="A47:B47"/>
    <mergeCell ref="A39:B39"/>
    <mergeCell ref="A46:B46"/>
    <mergeCell ref="A152:B152"/>
    <mergeCell ref="A54:B54"/>
    <mergeCell ref="A43:B43"/>
    <mergeCell ref="A51:B51"/>
    <mergeCell ref="A58:B58"/>
    <mergeCell ref="A192:B192"/>
    <mergeCell ref="A91:B91"/>
    <mergeCell ref="A103:B103"/>
    <mergeCell ref="A71:B71"/>
    <mergeCell ref="A76:B76"/>
    <mergeCell ref="A30:B30"/>
    <mergeCell ref="A37:B37"/>
    <mergeCell ref="A36:B36"/>
    <mergeCell ref="A32:B32"/>
    <mergeCell ref="A94:B94"/>
    <mergeCell ref="A83:B83"/>
    <mergeCell ref="A86:B86"/>
    <mergeCell ref="A68:B68"/>
    <mergeCell ref="A62:B62"/>
    <mergeCell ref="A63:B63"/>
    <mergeCell ref="A90:B90"/>
    <mergeCell ref="A56:B56"/>
    <mergeCell ref="A66:B66"/>
    <mergeCell ref="A49:B49"/>
    <mergeCell ref="A276:B276"/>
    <mergeCell ref="A25:B25"/>
    <mergeCell ref="A70:B70"/>
    <mergeCell ref="A28:B28"/>
    <mergeCell ref="A219:B219"/>
    <mergeCell ref="A187:B187"/>
    <mergeCell ref="A188:B188"/>
    <mergeCell ref="A126:B126"/>
    <mergeCell ref="A132:B132"/>
    <mergeCell ref="A134:B134"/>
    <mergeCell ref="A80:B80"/>
    <mergeCell ref="A162:B162"/>
    <mergeCell ref="A165:B165"/>
    <mergeCell ref="A119:B119"/>
    <mergeCell ref="A128:B128"/>
    <mergeCell ref="A141:B141"/>
  </mergeCells>
  <pageMargins left="0.78740157480314965" right="0.39370078740157483" top="1.1811023622047245" bottom="0.39370078740157483" header="0.78740157480314965" footer="0.31496062992125984"/>
  <pageSetup paperSize="9" scale="72" firstPageNumber="4" fitToHeight="0" orientation="landscape" useFirstPageNumber="1" r:id="rId1"/>
  <headerFooter>
    <oddHeader>&amp;C&amp;"PT Astra Serif,обычный"&amp;18&amp;P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4"/>
    </sheetView>
  </sheetViews>
  <sheetFormatPr defaultRowHeight="15" x14ac:dyDescent="0.25"/>
  <cols>
    <col min="1" max="1" width="5.7109375" customWidth="1"/>
    <col min="2" max="2" width="14.42578125" customWidth="1"/>
    <col min="4" max="4" width="11.42578125" customWidth="1"/>
    <col min="16" max="18" width="15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2022-03-25T11:03:41Z</cp:lastPrinted>
  <dcterms:created xsi:type="dcterms:W3CDTF">2017-07-19T08:16:29Z</dcterms:created>
  <dcterms:modified xsi:type="dcterms:W3CDTF">2022-03-25T11:03:42Z</dcterms:modified>
</cp:coreProperties>
</file>