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8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'Лист1'!$A$1:$W$1534</definedName>
  </definedNames>
  <calcPr fullCalcOnLoad="1"/>
</workbook>
</file>

<file path=xl/sharedStrings.xml><?xml version="1.0" encoding="utf-8"?>
<sst xmlns="http://schemas.openxmlformats.org/spreadsheetml/2006/main" count="5711" uniqueCount="1373">
  <si>
    <t>ул. Советская, 17</t>
  </si>
  <si>
    <t>пр-т Гая, 55</t>
  </si>
  <si>
    <t>Ремонт системы электроснабжения</t>
  </si>
  <si>
    <t>ул. 12 Сентября, 1</t>
  </si>
  <si>
    <t>ул. 12 Сентября, 11</t>
  </si>
  <si>
    <t>ул. 12 Сентября, 3</t>
  </si>
  <si>
    <t>ул. Варейкиса, 10</t>
  </si>
  <si>
    <t>ул. Варейкиса, 22</t>
  </si>
  <si>
    <t>ул. Варейкиса, 29</t>
  </si>
  <si>
    <t>ул. Железнодорожная, 1</t>
  </si>
  <si>
    <t>ул. Железнодорожная, 28</t>
  </si>
  <si>
    <t>ул. Инзенская, 39</t>
  </si>
  <si>
    <t>ул. Карсунская, 3</t>
  </si>
  <si>
    <t>ул. Кольцевая, 20</t>
  </si>
  <si>
    <t>ул. Локомотивная, 203</t>
  </si>
  <si>
    <t>ул. Опытная, 1</t>
  </si>
  <si>
    <t>ул. Хрустальная, 23</t>
  </si>
  <si>
    <t>ул. Хрустальная, 35</t>
  </si>
  <si>
    <t>ул. Хрустальная, 43</t>
  </si>
  <si>
    <t>ул. Хрустальная, 45</t>
  </si>
  <si>
    <t>пр-т Созидателей, 74</t>
  </si>
  <si>
    <t>пр-т Туполева, 4</t>
  </si>
  <si>
    <t>пр-т Туполева, 10</t>
  </si>
  <si>
    <t>пр-т Туполева, 14</t>
  </si>
  <si>
    <t>пр-т Туполева, 28</t>
  </si>
  <si>
    <t>ул. 40-летия Победы, 26</t>
  </si>
  <si>
    <t>пр-т Ульяновский, 2</t>
  </si>
  <si>
    <t>пр-т Хо Ши Мина, 13</t>
  </si>
  <si>
    <t>ул. Камышинская, 14</t>
  </si>
  <si>
    <t>ул. Камышинская, 4</t>
  </si>
  <si>
    <t>ул. Камышинская, 6</t>
  </si>
  <si>
    <t>ул. Самарская, 17</t>
  </si>
  <si>
    <t>ул. 9 Мая, 30</t>
  </si>
  <si>
    <t>ул. Гоголя, 28</t>
  </si>
  <si>
    <t>ул. Димитрова, 10</t>
  </si>
  <si>
    <t>ул. Димитрова, 2</t>
  </si>
  <si>
    <t>ул. Димитрова, 4</t>
  </si>
  <si>
    <t>ул. Димитрова, 5</t>
  </si>
  <si>
    <t>ул. Димитрова, 6</t>
  </si>
  <si>
    <t>ул. Ленинградская, 15</t>
  </si>
  <si>
    <t>№ п/п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</si>
  <si>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</si>
  <si>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</si>
  <si>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</si>
  <si>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</si>
  <si>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</si>
  <si>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кв.м</t>
  </si>
  <si>
    <t>чел.</t>
  </si>
  <si>
    <t>Стоимость капитального ремонта</t>
  </si>
  <si>
    <t>руб.</t>
  </si>
  <si>
    <t>руб./кв.м</t>
  </si>
  <si>
    <t>Плановая дата завершения работ</t>
  </si>
  <si>
    <t xml:space="preserve">
</t>
  </si>
  <si>
    <t xml:space="preserve">
</t>
  </si>
  <si>
    <t>11.2010</t>
  </si>
  <si>
    <t>10.2010</t>
  </si>
  <si>
    <t>к Программе</t>
  </si>
  <si>
    <t>Вид ремонта</t>
  </si>
  <si>
    <t>Адрес многоквартирного дома</t>
  </si>
  <si>
    <t>Общая площадь многоквартирного дома, всего</t>
  </si>
  <si>
    <t>Количество жителей, зарегистрированных в многоквартирном доме
на дату утверждения программы</t>
  </si>
  <si>
    <t>Предельная стоимость капитального ремонта
1 кв. м общей площади многоквартирного дома</t>
  </si>
  <si>
    <t xml:space="preserve">Муниципальное образование "Барышский район" </t>
  </si>
  <si>
    <t>Муниципальное образование "Измайловское городское поселение"</t>
  </si>
  <si>
    <t>р.п. Измайлово</t>
  </si>
  <si>
    <t>1.</t>
  </si>
  <si>
    <t>2.</t>
  </si>
  <si>
    <t xml:space="preserve">Итого </t>
  </si>
  <si>
    <t>пер. Садовый, 14</t>
  </si>
  <si>
    <t>пер. Садовый, 16</t>
  </si>
  <si>
    <t>пер. Садовый, 18</t>
  </si>
  <si>
    <t>пер. Садовый, 20</t>
  </si>
  <si>
    <t>пер. Садовый, 22</t>
  </si>
  <si>
    <t>ул. Калинина, 7</t>
  </si>
  <si>
    <t>ул. Кооперативная, 16</t>
  </si>
  <si>
    <t>ул. Садовая, 1а</t>
  </si>
  <si>
    <t>ул. Стахановская, 2</t>
  </si>
  <si>
    <t>капитальный ремонт не проводился</t>
  </si>
  <si>
    <t>Муниципальное образование "Вешкаймское городское поселение"</t>
  </si>
  <si>
    <t>ул. 50 лет СССР, 2а</t>
  </si>
  <si>
    <t>ул. Рабочая, 26</t>
  </si>
  <si>
    <t>ул. Труда, 13</t>
  </si>
  <si>
    <t>ул. Труда, 5</t>
  </si>
  <si>
    <t>ул. Труда, 7</t>
  </si>
  <si>
    <t>16.</t>
  </si>
  <si>
    <t>18.</t>
  </si>
  <si>
    <t>19.</t>
  </si>
  <si>
    <t>ул. Труда, 9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</si>
  <si>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</si>
  <si>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</si>
  <si>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</si>
  <si>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</si>
  <si>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</si>
  <si>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</si>
  <si>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</si>
  <si>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</si>
  <si>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</si>
  <si>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ул. Заводская, 13</t>
  </si>
  <si>
    <t>ул. Заводская, 21</t>
  </si>
  <si>
    <t>ул. Заводская, 3</t>
  </si>
  <si>
    <t>ул. Заводская, 9</t>
  </si>
  <si>
    <t>ул. Спортивная, 1</t>
  </si>
  <si>
    <t>ул. Спортивная, 3</t>
  </si>
  <si>
    <t>ул. Спортивная, 5</t>
  </si>
  <si>
    <t>29.</t>
  </si>
  <si>
    <t>30.</t>
  </si>
  <si>
    <t>31.</t>
  </si>
  <si>
    <t>32.</t>
  </si>
  <si>
    <t>ул. Ленина, 5</t>
  </si>
  <si>
    <t>ул. Ленина, 7</t>
  </si>
  <si>
    <t>ул. Ленина, 9</t>
  </si>
  <si>
    <t>ул. Михайлова, 8</t>
  </si>
  <si>
    <t>Муниципальное образование "Кузоватовское городское поселение"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</si>
  <si>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</si>
  <si>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</si>
  <si>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</si>
  <si>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</si>
  <si>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</si>
  <si>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</si>
  <si>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</si>
  <si>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</si>
  <si>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</si>
  <si>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</si>
  <si>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</si>
  <si>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</si>
  <si>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</si>
  <si>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</si>
  <si>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</si>
  <si>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</si>
  <si>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</si>
  <si>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</si>
  <si>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</si>
  <si>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ул. Мелиоративная, 4</t>
  </si>
  <si>
    <t>ул. Мелиоративная, 6</t>
  </si>
  <si>
    <t>ул. Мелиоративная, 8</t>
  </si>
  <si>
    <t>52.</t>
  </si>
  <si>
    <t>53.</t>
  </si>
  <si>
    <t>54.</t>
  </si>
  <si>
    <t>55.</t>
  </si>
  <si>
    <t>56.</t>
  </si>
  <si>
    <t>ул. Мусоровой, 1</t>
  </si>
  <si>
    <t>ул. Некрасова, 17</t>
  </si>
  <si>
    <t>ул. Пушкина, 3</t>
  </si>
  <si>
    <t>ул. Пушкина, 4</t>
  </si>
  <si>
    <t>ул. Пушкина, 5</t>
  </si>
  <si>
    <t>ул. Пушкина, 7</t>
  </si>
  <si>
    <t>с. Рязаново</t>
  </si>
  <si>
    <t>Муниципальное образование "Новомалыклинское сельское поселение"</t>
  </si>
  <si>
    <t>61.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</si>
  <si>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</si>
  <si>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</si>
  <si>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</si>
  <si>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</si>
  <si>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</si>
  <si>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</si>
  <si>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</si>
  <si>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</si>
  <si>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</si>
  <si>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</si>
  <si>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</si>
  <si>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</si>
  <si>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</si>
  <si>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</si>
  <si>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</si>
  <si>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ул. Советская, 24</t>
  </si>
  <si>
    <t>ул. Советская, 26</t>
  </si>
  <si>
    <t>ул. Советская, 28</t>
  </si>
  <si>
    <t>ул. Советская, 30</t>
  </si>
  <si>
    <t>ул. Октябрьская, 16</t>
  </si>
  <si>
    <t>ул. Октябрьская, 2</t>
  </si>
  <si>
    <t>ул. Школьная, 11</t>
  </si>
  <si>
    <t>ул. Кооперативная, 19</t>
  </si>
  <si>
    <t>ул. Кооперативная, 21</t>
  </si>
  <si>
    <t>ул. Кооперативная, 22</t>
  </si>
  <si>
    <t>ул. Кооперативная, 24</t>
  </si>
  <si>
    <t>ул. Кооперативная, 29</t>
  </si>
  <si>
    <t>ул. Кооперативная, 35</t>
  </si>
  <si>
    <t>ул. Кооперативная, 37</t>
  </si>
  <si>
    <t>ул. Кооперативная, 41</t>
  </si>
  <si>
    <t>ул. Почтовая, 19</t>
  </si>
  <si>
    <t>ул. Почтовая, 23</t>
  </si>
  <si>
    <t>ул. Строителей, 7</t>
  </si>
  <si>
    <t>ул. Кооперативная, 1</t>
  </si>
  <si>
    <t>ул. Кооперативная, 5</t>
  </si>
  <si>
    <t>ул. Кооперативная, 7</t>
  </si>
  <si>
    <t>ул. Лесная, 2</t>
  </si>
  <si>
    <t xml:space="preserve">Муниципальное образование "Новоспасский район" </t>
  </si>
  <si>
    <t>Муниципальное образование "Красносельское сельское поселение"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</si>
  <si>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</si>
  <si>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</si>
  <si>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</si>
  <si>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</si>
  <si>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</si>
  <si>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</si>
  <si>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</si>
  <si>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</si>
  <si>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</si>
  <si>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</si>
  <si>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с. Троицкий Сунгур</t>
  </si>
  <si>
    <t>Муниципальное образование "Троицкосунгурское сельское поселение"</t>
  </si>
  <si>
    <t>88.</t>
  </si>
  <si>
    <t>89.</t>
  </si>
  <si>
    <t>90.</t>
  </si>
  <si>
    <t>ул. Базарная, 70</t>
  </si>
  <si>
    <t>ул. Железнодорожная, 14</t>
  </si>
  <si>
    <t>ул. Мира, 2</t>
  </si>
  <si>
    <t>ул. Мира, 3</t>
  </si>
  <si>
    <t>ул. Мира, 4</t>
  </si>
  <si>
    <t>ул. Мира, 5</t>
  </si>
  <si>
    <t>ул. Базарная, 72</t>
  </si>
  <si>
    <t xml:space="preserve">Муниципальное образование "Радищевский район" </t>
  </si>
  <si>
    <t>Муниципальное образование "Октябрьское сельское поселение"</t>
  </si>
  <si>
    <t>91.</t>
  </si>
  <si>
    <t>92.</t>
  </si>
  <si>
    <t>97.</t>
  </si>
  <si>
    <t>99.</t>
  </si>
  <si>
    <t>ул. Садовая, 2</t>
  </si>
  <si>
    <t>ул. Садовая, 4</t>
  </si>
  <si>
    <t>ул. Садовая, 10</t>
  </si>
  <si>
    <t>ул. Калинина, 2</t>
  </si>
  <si>
    <t>ул. Свердлова, 31</t>
  </si>
  <si>
    <t>103.</t>
  </si>
  <si>
    <t>104.</t>
  </si>
  <si>
    <t>105.</t>
  </si>
  <si>
    <t>ул. Мира, 30</t>
  </si>
  <si>
    <t>ул. Строителей, 1</t>
  </si>
  <si>
    <t>ул. Строителей, 10</t>
  </si>
  <si>
    <t>ул. Строителей, 3</t>
  </si>
  <si>
    <t>ул. Строителей, 5</t>
  </si>
  <si>
    <t>ул. Строителей, 8</t>
  </si>
  <si>
    <t>ул. Школьная, 7</t>
  </si>
  <si>
    <t>106.</t>
  </si>
  <si>
    <t>107.</t>
  </si>
  <si>
    <t>108.</t>
  </si>
  <si>
    <t>109.</t>
  </si>
  <si>
    <t>110.</t>
  </si>
  <si>
    <t>Муниципальное образование "Сенгилеевское городское поселение"</t>
  </si>
  <si>
    <t>г. Сенгилей</t>
  </si>
  <si>
    <t>111.</t>
  </si>
  <si>
    <t>112.</t>
  </si>
  <si>
    <t>113.</t>
  </si>
  <si>
    <t>114.</t>
  </si>
  <si>
    <t>115.</t>
  </si>
  <si>
    <t>116.</t>
  </si>
  <si>
    <t>117.</t>
  </si>
  <si>
    <t>ул. Октябрьская, 13</t>
  </si>
  <si>
    <t>ул. Октябрьская, 42</t>
  </si>
  <si>
    <t>ул. Октябрьская, 49</t>
  </si>
  <si>
    <t>пер. Школьный, 2</t>
  </si>
  <si>
    <t>пер. Школьный, 4</t>
  </si>
  <si>
    <t>пер. Школьный, 6</t>
  </si>
  <si>
    <t>ул. Энгельса, 1а</t>
  </si>
  <si>
    <t xml:space="preserve">Муниципальное образование "Старомайнский район" </t>
  </si>
  <si>
    <t>Муниципальное образование "Старомайнское городское поселение"</t>
  </si>
  <si>
    <t>р.п. Старая Майна</t>
  </si>
  <si>
    <t>Итого</t>
  </si>
  <si>
    <t>Муниципальное образование "Сурское городское поселение"</t>
  </si>
  <si>
    <t xml:space="preserve">Муниципальное образование "Тереньгульский район" </t>
  </si>
  <si>
    <t>118.</t>
  </si>
  <si>
    <t>119.</t>
  </si>
  <si>
    <t>120.</t>
  </si>
  <si>
    <t>ул. Волжская, 90</t>
  </si>
  <si>
    <t>ул. Гоголя, 37А</t>
  </si>
  <si>
    <t>ул. Калинина, 65</t>
  </si>
  <si>
    <t>ул. Калинина, 81</t>
  </si>
  <si>
    <t>ул. Наганова, 10</t>
  </si>
  <si>
    <t>ул. Советская, 44</t>
  </si>
  <si>
    <t>ул. Советская, 57а</t>
  </si>
  <si>
    <t>ул. Победа, 2</t>
  </si>
  <si>
    <t>ул. Заводская, 7</t>
  </si>
  <si>
    <t>ул. Октябрьская, 1</t>
  </si>
  <si>
    <t>ул. Октябрьская, 53</t>
  </si>
  <si>
    <t>ул. Советская, 48</t>
  </si>
  <si>
    <t>ул. Хазова, 23</t>
  </si>
  <si>
    <t>ул. Молодёжная, 4</t>
  </si>
  <si>
    <t>ул. Молодёжная, 6</t>
  </si>
  <si>
    <t>Муниципальное образование "Ундоровское сельское поселение"</t>
  </si>
  <si>
    <t>148.</t>
  </si>
  <si>
    <t>149.</t>
  </si>
  <si>
    <t>ул. Курортная, 1</t>
  </si>
  <si>
    <t xml:space="preserve">Муниципальное образование "Цильнинский район" </t>
  </si>
  <si>
    <t>Муниципальное образование "Большенагаткинское сельское поселение"</t>
  </si>
  <si>
    <t>Муниципальное образование "Цильнинское городское поселение"</t>
  </si>
  <si>
    <t xml:space="preserve">Муниципальное образование "Чердаклинский район" </t>
  </si>
  <si>
    <t>ул. Студенческая, 30</t>
  </si>
  <si>
    <t>ул. Гагарина, 1</t>
  </si>
  <si>
    <t>ул. Молодёжная, 1</t>
  </si>
  <si>
    <t>ул. Молодёжная, 2</t>
  </si>
  <si>
    <t>ул. Молодёжная, 3</t>
  </si>
  <si>
    <t>ул. Заречная, 11а</t>
  </si>
  <si>
    <t>ул. Заречная, 9а</t>
  </si>
  <si>
    <t>ул. Молодёжная, 13</t>
  </si>
  <si>
    <t>ул. Молодёжная, 5</t>
  </si>
  <si>
    <t>ул. Садовая, 16б</t>
  </si>
  <si>
    <t>ул. Садовая, 6а</t>
  </si>
  <si>
    <t>ул. Садовая, 8а</t>
  </si>
  <si>
    <t>ул. Молодёжная, 7</t>
  </si>
  <si>
    <t>ул. Олега Кошевого, 3</t>
  </si>
  <si>
    <t>ул. Строительная, 18</t>
  </si>
  <si>
    <t>ул. Элеваторная, 5</t>
  </si>
  <si>
    <t>г. Ульяновск</t>
  </si>
  <si>
    <t>пер. Октябрьский, 14</t>
  </si>
  <si>
    <t>пер. Тагайский, 5</t>
  </si>
  <si>
    <t>б-р Западный, 13</t>
  </si>
  <si>
    <t>б-р Западный, 17</t>
  </si>
  <si>
    <t>б-р Западный, 19</t>
  </si>
  <si>
    <t>б-р Новосондецкий, 12</t>
  </si>
  <si>
    <t>б-р Новосондецкий, 18</t>
  </si>
  <si>
    <t>б-р Новосондецкий, 6</t>
  </si>
  <si>
    <t>б-р Пензенский, 18</t>
  </si>
  <si>
    <t>б-р Пензенский, 8</t>
  </si>
  <si>
    <t>б-р Львовский, 26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</si>
  <si>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</si>
  <si>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</si>
  <si>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</si>
  <si>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</si>
  <si>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</si>
  <si>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</si>
  <si>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</si>
  <si>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</si>
  <si>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</si>
  <si>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</si>
  <si>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</si>
  <si>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</si>
  <si>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</si>
  <si>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</si>
  <si>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</si>
  <si>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</si>
  <si>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</si>
  <si>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</si>
  <si>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</si>
  <si>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</si>
  <si>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</si>
  <si>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</si>
  <si>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</si>
  <si>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</si>
  <si>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</si>
  <si>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</si>
  <si>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</si>
  <si>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</si>
  <si>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</si>
  <si>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</si>
  <si>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</si>
  <si>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</si>
  <si>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</si>
  <si>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210.</t>
  </si>
  <si>
    <t>211.</t>
  </si>
  <si>
    <t>214.</t>
  </si>
  <si>
    <t>215.</t>
  </si>
  <si>
    <t>кирпичный</t>
  </si>
  <si>
    <t xml:space="preserve">Ремонт системы водоотведения </t>
  </si>
  <si>
    <t xml:space="preserve">Ремонт крыши </t>
  </si>
  <si>
    <t xml:space="preserve"> Ремонт крыши </t>
  </si>
  <si>
    <t>пер. Фабричный, 3</t>
  </si>
  <si>
    <t>деревянный</t>
  </si>
  <si>
    <t>Разработка проектной документации</t>
  </si>
  <si>
    <t>ул. Труда, 1</t>
  </si>
  <si>
    <t>блочный</t>
  </si>
  <si>
    <t>панельный</t>
  </si>
  <si>
    <t>ул. Труда, 11</t>
  </si>
  <si>
    <t>ул. Заводская, 5</t>
  </si>
  <si>
    <t>ул. Заводская, 15</t>
  </si>
  <si>
    <t xml:space="preserve"> ул. Луговая, 6</t>
  </si>
  <si>
    <t xml:space="preserve"> ул. Луговая, 8</t>
  </si>
  <si>
    <t>ул. Мелиоративная,10</t>
  </si>
  <si>
    <t>ул. Некрасова, 15</t>
  </si>
  <si>
    <t>Муниципальное образование "Лебяжинское  сельское поселение"</t>
  </si>
  <si>
    <t>Муниципальное образование "Языковское  городское поселение"</t>
  </si>
  <si>
    <t>Муниципальное образование "Чуфаровское  городское поселение"</t>
  </si>
  <si>
    <t>Муниципальное образование "Мулловское  городское поселение"</t>
  </si>
  <si>
    <t>Муниципальное образование "Рязановское сельское поселение"</t>
  </si>
  <si>
    <t xml:space="preserve">с. Александровка </t>
  </si>
  <si>
    <t>прочие</t>
  </si>
  <si>
    <t>Ремонт подвального помещения</t>
  </si>
  <si>
    <t xml:space="preserve">ул. Железнодорожная, 12 </t>
  </si>
  <si>
    <t>ул. Базарная, 74</t>
  </si>
  <si>
    <t>ул. Молодежная,1</t>
  </si>
  <si>
    <t>93.</t>
  </si>
  <si>
    <t>94.</t>
  </si>
  <si>
    <t>р.п. Силикатный</t>
  </si>
  <si>
    <t xml:space="preserve">Ремонт системы электроснабжения с установкой прибора учёта </t>
  </si>
  <si>
    <t>ул. Калинина,  79</t>
  </si>
  <si>
    <t>Ремонт системы водоотведения</t>
  </si>
  <si>
    <t>Ремонт системы электроснабжения с установкой приборов учёта</t>
  </si>
  <si>
    <t>1 пер. Ленина, 4</t>
  </si>
  <si>
    <t>2 пер. Ленина, 4</t>
  </si>
  <si>
    <t>2 пер. Октябрьский, 15</t>
  </si>
  <si>
    <t>ул. Строителей, 2</t>
  </si>
  <si>
    <t>ул. Строителей, 4</t>
  </si>
  <si>
    <t>Муниципальное образование "Ульяновский район"</t>
  </si>
  <si>
    <t>Муниципальное образование "Сенгилеевский район"</t>
  </si>
  <si>
    <t>Муниципальное образование "Красногуляевское городское поселение"</t>
  </si>
  <si>
    <t>р.п. Красный Гуляй</t>
  </si>
  <si>
    <t>ул. Строительная, 7</t>
  </si>
  <si>
    <t>ул. Строительная, 8</t>
  </si>
  <si>
    <t>ул. Строительная, 9</t>
  </si>
  <si>
    <t>ул. Строительная, 10</t>
  </si>
  <si>
    <t>121.</t>
  </si>
  <si>
    <t>122.</t>
  </si>
  <si>
    <t>123.</t>
  </si>
  <si>
    <t>124.</t>
  </si>
  <si>
    <t>125.</t>
  </si>
  <si>
    <t>135.</t>
  </si>
  <si>
    <t>136.</t>
  </si>
  <si>
    <t>137.</t>
  </si>
  <si>
    <t>138.</t>
  </si>
  <si>
    <t>139.</t>
  </si>
  <si>
    <t>140.</t>
  </si>
  <si>
    <t>141.</t>
  </si>
  <si>
    <t>142.</t>
  </si>
  <si>
    <t xml:space="preserve">Ремонт системы электроснабжения </t>
  </si>
  <si>
    <t xml:space="preserve">Ремонт системы теплоснабжения </t>
  </si>
  <si>
    <t xml:space="preserve">Ремонт системы водоотведения  </t>
  </si>
  <si>
    <t>Санаторий им. Ленина, 3</t>
  </si>
  <si>
    <t xml:space="preserve">Ремонт системы горячего водоснабжения </t>
  </si>
  <si>
    <t>143.</t>
  </si>
  <si>
    <t>144.</t>
  </si>
  <si>
    <t>145.</t>
  </si>
  <si>
    <t>146.</t>
  </si>
  <si>
    <t>147.</t>
  </si>
  <si>
    <t>Ремонт системы теплоснабжения с установкой приборов учёта</t>
  </si>
  <si>
    <t>Муниципальное образование "Вешкаймский район"</t>
  </si>
  <si>
    <t>р.п. Чуфарово</t>
  </si>
  <si>
    <t>р.п. Вешкайма</t>
  </si>
  <si>
    <t>Муниципальное образование "Карсунский район"</t>
  </si>
  <si>
    <t>Муниципальное образование "Кузоватовский район"</t>
  </si>
  <si>
    <t>Муниципальное образование "Мелекесский район"</t>
  </si>
  <si>
    <t>Муниципальное образование "Новомалыклинский район"</t>
  </si>
  <si>
    <t>р.п. Новая Малыкла</t>
  </si>
  <si>
    <t xml:space="preserve">р.п. Сурское </t>
  </si>
  <si>
    <t>Адресный перечень многоквартирных домов,</t>
  </si>
  <si>
    <t xml:space="preserve">в том числе жилых помещений, находящихся в собственности граждан
</t>
  </si>
  <si>
    <t>р.п. Языково</t>
  </si>
  <si>
    <t>р.п. Кузоватово</t>
  </si>
  <si>
    <t>166.</t>
  </si>
  <si>
    <t>Московское шоссе, 39</t>
  </si>
  <si>
    <t>Ремонт системы теплоснабжения</t>
  </si>
  <si>
    <t>ул. Аблукова, 73</t>
  </si>
  <si>
    <t>ул. Автозаводская, 4/5</t>
  </si>
  <si>
    <t>ул. Б.Хмельницкого, 21</t>
  </si>
  <si>
    <t>ул. Б.Хмельницкого, 29</t>
  </si>
  <si>
    <t>ул. Б.Хмельницкого, 9/28</t>
  </si>
  <si>
    <t>ул. Ефремова, 20</t>
  </si>
  <si>
    <t>ул. Лихачёва, 7</t>
  </si>
  <si>
    <t>ул. Октябрьская, 57</t>
  </si>
  <si>
    <t>ул. Пожарского, 33</t>
  </si>
  <si>
    <t>ул. Пожарского, 35</t>
  </si>
  <si>
    <t>ул. Пожарского, 5</t>
  </si>
  <si>
    <t>ул. Пожарского, 5а</t>
  </si>
  <si>
    <t>ул. Полбина, 11</t>
  </si>
  <si>
    <t>ул. Пугачёва, 2</t>
  </si>
  <si>
    <t>ул. Пушкарёва, 16</t>
  </si>
  <si>
    <t>ул. Пушкарёва, 54</t>
  </si>
  <si>
    <t xml:space="preserve">Ремонт системы холодного водоснабжения </t>
  </si>
  <si>
    <t>ул. Ростовская, 11</t>
  </si>
  <si>
    <t>ул. Рябикова, 1а</t>
  </si>
  <si>
    <t>пр-т Ленинского Комсомола, 18</t>
  </si>
  <si>
    <t>пр-т Ленинского Комсомола, 24</t>
  </si>
  <si>
    <t>пр-т Гая, 19б</t>
  </si>
  <si>
    <t>пр-т Гая, 22</t>
  </si>
  <si>
    <t>пр-т Гая, 24</t>
  </si>
  <si>
    <t>пр-т Гая, 34</t>
  </si>
  <si>
    <t>пр-т Гая, 40</t>
  </si>
  <si>
    <t>пр-т Гая, 48/26</t>
  </si>
  <si>
    <t>пр-т Гая, 50</t>
  </si>
  <si>
    <t>пр-т Гая, 52</t>
  </si>
  <si>
    <t>пр-т Гая, 54</t>
  </si>
  <si>
    <t>пр-т Гая, 56</t>
  </si>
  <si>
    <t>ул. Локомотивная, 23</t>
  </si>
  <si>
    <t>пр-т Гая, 26</t>
  </si>
  <si>
    <t>пр-т Гая, 27</t>
  </si>
  <si>
    <t>пр-т Гая, 28</t>
  </si>
  <si>
    <t>пр-т Гая, 32</t>
  </si>
  <si>
    <t>ул. Герасимова, 49</t>
  </si>
  <si>
    <t>ул. Ефремова, 38</t>
  </si>
  <si>
    <t>Ремонт системы горячего водоснабжения</t>
  </si>
  <si>
    <t>пр-д  Сиреневый, 19</t>
  </si>
  <si>
    <t>ул. Карбышева, 19</t>
  </si>
  <si>
    <t>пр-т Авиастроителей, 3</t>
  </si>
  <si>
    <t>пр-т Академика Филатова, 3</t>
  </si>
  <si>
    <t>пр-т  Ленинского Комсомола, 26</t>
  </si>
  <si>
    <t>пр-т  Ленинского Комсомола, 33</t>
  </si>
  <si>
    <t>пр-т  Созидателей, 24</t>
  </si>
  <si>
    <t>пр-т  Созидателей, 60</t>
  </si>
  <si>
    <t>пр-т  Ульяновский, 26</t>
  </si>
  <si>
    <t>пр-т  Ульяновский, 8</t>
  </si>
  <si>
    <t>ул. 40-летия Победы, 5</t>
  </si>
  <si>
    <t>Ремонт и замена лифтового оборудования</t>
  </si>
  <si>
    <t>ул. Карбышева, 1</t>
  </si>
  <si>
    <t>пр-т  Авиастроителей, 7</t>
  </si>
  <si>
    <t>пр-т  Академика Филатова, 12</t>
  </si>
  <si>
    <t>пр-т  Дружбы Народов, 5</t>
  </si>
  <si>
    <t>пр-т  Созидателей, 16</t>
  </si>
  <si>
    <t>ул. Калнина, 2</t>
  </si>
  <si>
    <t>ул. Краснопролетарская, 15</t>
  </si>
  <si>
    <t>ул. Краснопролетарская, 19</t>
  </si>
  <si>
    <t>ул. Краснопролетарская, 21</t>
  </si>
  <si>
    <t>ул. Краснопролетарская, 22</t>
  </si>
  <si>
    <t>ул. Краснопролетарская, 25</t>
  </si>
  <si>
    <t>пр-т Нариманова, 100/1</t>
  </si>
  <si>
    <t>пр-т Нариманова, 45</t>
  </si>
  <si>
    <t>пр-т Нариманова, 5</t>
  </si>
  <si>
    <t>пр-т Нариманова, 80</t>
  </si>
  <si>
    <t>пр-т Нариманова, 92</t>
  </si>
  <si>
    <t>ул. Гагарина, 15</t>
  </si>
  <si>
    <t>ул. Гагарина, 24</t>
  </si>
  <si>
    <t>ул. Гафурова, 45</t>
  </si>
  <si>
    <t>ул. Гончарова, 8/1</t>
  </si>
  <si>
    <t>ул. Ипподромная, 14</t>
  </si>
  <si>
    <t>ул. Ипподромная, 21</t>
  </si>
  <si>
    <t>ул. Ипподромная, 23</t>
  </si>
  <si>
    <t>ул. Ипподромная, 27</t>
  </si>
  <si>
    <t>ул. Ипподромная, 8</t>
  </si>
  <si>
    <t>ул. Маяковского, 10</t>
  </si>
  <si>
    <t>ул. Маяковского, 9</t>
  </si>
  <si>
    <t xml:space="preserve">Ремонт крыши  </t>
  </si>
  <si>
    <t>ул. Минаева, 10</t>
  </si>
  <si>
    <t>ул. Минаева, 20</t>
  </si>
  <si>
    <t>ул. Минаева, 30</t>
  </si>
  <si>
    <t>ул. Минаева, 34</t>
  </si>
  <si>
    <t>ул. Минаева, 38</t>
  </si>
  <si>
    <t>ул. Орджоникидзе, 53</t>
  </si>
  <si>
    <t>ул. Орджоникидзе, 55</t>
  </si>
  <si>
    <t>ул. Орджоникидзе, 59</t>
  </si>
  <si>
    <t>ул. Поливенская, 21</t>
  </si>
  <si>
    <t>ул. Поливенская, 27</t>
  </si>
  <si>
    <t>ул. Поливенская, 3</t>
  </si>
  <si>
    <t>ул. Радищева, 153</t>
  </si>
  <si>
    <t>ул. Радищева, 170</t>
  </si>
  <si>
    <t>ул. Розы Люксембург,  50</t>
  </si>
  <si>
    <t>ул. Розы Люксембург,  5а</t>
  </si>
  <si>
    <t>ул. Северный Венец, 24</t>
  </si>
  <si>
    <t>ул. Симбирская, 49</t>
  </si>
  <si>
    <t>ул. Средний Венец, 21</t>
  </si>
  <si>
    <t>Ремонт крыши</t>
  </si>
  <si>
    <t>пр-т Гая, 47</t>
  </si>
  <si>
    <t>Всего</t>
  </si>
  <si>
    <t>с. Баратаевка</t>
  </si>
  <si>
    <t>ул. Герасимова, 5</t>
  </si>
  <si>
    <t>ул. Герасимова, 12</t>
  </si>
  <si>
    <t>ул. Герасимова, 13</t>
  </si>
  <si>
    <t>ул. Герасимова, 14</t>
  </si>
  <si>
    <t>ул. Герасимова, 17</t>
  </si>
  <si>
    <t>ул. Герасимова, 18</t>
  </si>
  <si>
    <t>ул. Герасимова, 19</t>
  </si>
  <si>
    <t>ул. Герасимова, 20</t>
  </si>
  <si>
    <t>ул. Герасимова, 6</t>
  </si>
  <si>
    <t>ул. Герасимова, 7</t>
  </si>
  <si>
    <t>ул. Герасимова, 8</t>
  </si>
  <si>
    <t>ул. Луговая, 9</t>
  </si>
  <si>
    <t>ул. Садовая, 1</t>
  </si>
  <si>
    <t>ул. Садовая, 3</t>
  </si>
  <si>
    <t>ул. Садовая, 5</t>
  </si>
  <si>
    <t>с. Лаишевка</t>
  </si>
  <si>
    <t>ул. Центральная усадьба, 1</t>
  </si>
  <si>
    <t>ул. Центральная усадьба, 12</t>
  </si>
  <si>
    <t>ул. Советская, 1</t>
  </si>
  <si>
    <t>ул. Металлистов, 20</t>
  </si>
  <si>
    <t>ул. Оренбургская, 42</t>
  </si>
  <si>
    <t>ул. Пионерская, 12</t>
  </si>
  <si>
    <t>ул. Пионерская, 13/18</t>
  </si>
  <si>
    <t>ул. Пионерская, 15</t>
  </si>
  <si>
    <t>ул. Пионерская, 18</t>
  </si>
  <si>
    <t>ул. Рабочая, 6</t>
  </si>
  <si>
    <t>ул. Советской Армии, 10</t>
  </si>
  <si>
    <t>ул. Советской Армии, 12</t>
  </si>
  <si>
    <t>ул. Советской Армии, 2</t>
  </si>
  <si>
    <t>ул. Советской Армии, 4</t>
  </si>
  <si>
    <t>ул. Советской Армии, 6</t>
  </si>
  <si>
    <t>ул. Советской Армии, 7</t>
  </si>
  <si>
    <t>ул. Советской Армии, 8</t>
  </si>
  <si>
    <t>ул. Солнечная, 6</t>
  </si>
  <si>
    <t>ул. Тельмана, 11</t>
  </si>
  <si>
    <t>ул. Тельмана, 13</t>
  </si>
  <si>
    <t>ул. Тельмана, 25</t>
  </si>
  <si>
    <t>ул. Шофёров, 9</t>
  </si>
  <si>
    <t>ул. 12 Сентября, 108</t>
  </si>
  <si>
    <t>ул. Минаева, 15</t>
  </si>
  <si>
    <t>ул. Аблукова, 43</t>
  </si>
  <si>
    <t>ул. Аблукова, 63</t>
  </si>
  <si>
    <t>ул. Аблукова, 67</t>
  </si>
  <si>
    <t>ул. Аблукова, 71</t>
  </si>
  <si>
    <t>ул. Аблукова, 79</t>
  </si>
  <si>
    <t>ул. Аблукова, 91</t>
  </si>
  <si>
    <t>ул. Аблукова, 97</t>
  </si>
  <si>
    <t>ул. Артёма, 19</t>
  </si>
  <si>
    <t>ул. Артёма, 26</t>
  </si>
  <si>
    <t>ул. Пушкарёва, 70</t>
  </si>
  <si>
    <t>ул. Варейкиса, 28</t>
  </si>
  <si>
    <t>ул. Варейкиса, 7</t>
  </si>
  <si>
    <t>ул. Гончарова, 22/93</t>
  </si>
  <si>
    <t>ул. Гончарова, 7</t>
  </si>
  <si>
    <t>ул. Карла Либкнехта, 14</t>
  </si>
  <si>
    <t>ул. Карла Либкнехта, 25</t>
  </si>
  <si>
    <t>ул. Карла Либкнехта, 28/8</t>
  </si>
  <si>
    <t>ул. Карла Либкнехта, 30</t>
  </si>
  <si>
    <t>ул. Карла Либкнехта, 4</t>
  </si>
  <si>
    <t>ул. Димитрова, 71</t>
  </si>
  <si>
    <t>ул. Димитрова, 73</t>
  </si>
  <si>
    <t>ул. Тельмана, 12</t>
  </si>
  <si>
    <t>ул. Тельмана, 20</t>
  </si>
  <si>
    <t>ул. Тельмана, 24</t>
  </si>
  <si>
    <t>ул. Тельмана, 26</t>
  </si>
  <si>
    <t>ул. Тельмана, 28</t>
  </si>
  <si>
    <t>ул. Тельмана, 46</t>
  </si>
  <si>
    <t>ул. Кузоватовская, 34</t>
  </si>
  <si>
    <t>ул. Кузоватовская, 42</t>
  </si>
  <si>
    <t>ул. Промышленная, 28</t>
  </si>
  <si>
    <t>ул. Рябикова, 43</t>
  </si>
  <si>
    <t>ул. Рябикова, 49</t>
  </si>
  <si>
    <t>ул. Рябикова, 59</t>
  </si>
  <si>
    <t>ул. Рябикова, 61/37</t>
  </si>
  <si>
    <t>ул. Рябикова, 69</t>
  </si>
  <si>
    <t>ул. Самарская, 6</t>
  </si>
  <si>
    <t>ул. Станкостроителей, 10</t>
  </si>
  <si>
    <t>ул. Станкостроителей, 14</t>
  </si>
  <si>
    <t>ул. Радищева, 172</t>
  </si>
  <si>
    <t>ул. Розы Люксембург,  3</t>
  </si>
  <si>
    <t>ул. Металлистов, 16/7</t>
  </si>
  <si>
    <t>ул. Ефремова, 63</t>
  </si>
  <si>
    <t>ул. Ефремова, 69</t>
  </si>
  <si>
    <t>ул. Ефремова, 71</t>
  </si>
  <si>
    <t>ул. Кузоватовская, 35</t>
  </si>
  <si>
    <t>ул.  Кузоватовская, 37</t>
  </si>
  <si>
    <t>ул. Кузоватовская, 39</t>
  </si>
  <si>
    <t>ул. Жигулёвская, 15</t>
  </si>
  <si>
    <t>ул. Жигулёвская, 17</t>
  </si>
  <si>
    <t>ул. Жигулёвская, 34</t>
  </si>
  <si>
    <t>ул. Жигулёвская, 36</t>
  </si>
  <si>
    <t>ул. Жигулёвская, 40</t>
  </si>
  <si>
    <t>ул. Жигулёвская, 46</t>
  </si>
  <si>
    <t>ул. Жигулёвская, 50</t>
  </si>
  <si>
    <t>ул. Жигулёвская, 54</t>
  </si>
  <si>
    <t>ул. Жигулёвская, 62</t>
  </si>
  <si>
    <t>ул. Жигулёвская, 66</t>
  </si>
  <si>
    <t>ул. Жигулёвская, 70</t>
  </si>
  <si>
    <t>ул. Отрадная, 8</t>
  </si>
  <si>
    <t>ул. Самарская, 10</t>
  </si>
  <si>
    <t>ул. Самарская, 8</t>
  </si>
  <si>
    <t>ул. Камышинская, 18/14</t>
  </si>
  <si>
    <t>ул. Камышинская, 20/63</t>
  </si>
  <si>
    <t>ул. Рябикова, 53</t>
  </si>
  <si>
    <t>ул. Самарская, 23</t>
  </si>
  <si>
    <t>ул. Камышинская, 21</t>
  </si>
  <si>
    <t>ул. Корунковой, 23</t>
  </si>
  <si>
    <t>ул. Кузоватовская, 13</t>
  </si>
  <si>
    <t>ул. Кузоватовская, 15</t>
  </si>
  <si>
    <t>ул.Рябикова, 25</t>
  </si>
  <si>
    <t>ул. Фруктовая, 6</t>
  </si>
  <si>
    <t>ул. Камышинская, 50</t>
  </si>
  <si>
    <t>ул. Камышинская, 57</t>
  </si>
  <si>
    <t>ул. Кузоватовская, 26</t>
  </si>
  <si>
    <t>ул. Кузоватовская, 42а</t>
  </si>
  <si>
    <t>ул. Кузоватовская, 48</t>
  </si>
  <si>
    <t>ул. Кузоватовская, 54</t>
  </si>
  <si>
    <t>ул. Кузоватовская, 56</t>
  </si>
  <si>
    <t>ул. Рябикова, 46</t>
  </si>
  <si>
    <t>ул. Рябикова, 48</t>
  </si>
  <si>
    <t>ул. Рябикова, 54</t>
  </si>
  <si>
    <t>ул. Рябикова, 88</t>
  </si>
  <si>
    <t>Ремонт системы холодного водоснабжения</t>
  </si>
  <si>
    <t>ул. Камышинская, 55</t>
  </si>
  <si>
    <t>ул. Кузоватовская, 23</t>
  </si>
  <si>
    <t>ул. Промышленная, 34</t>
  </si>
  <si>
    <t>ул. Промышленная, 69</t>
  </si>
  <si>
    <t>ул. Рябикова, 24</t>
  </si>
  <si>
    <t>ул. Рябикова, 36</t>
  </si>
  <si>
    <t>ул. Рябикова, 38</t>
  </si>
  <si>
    <t>ул. Рябикова, 40</t>
  </si>
  <si>
    <t>ул. Кузоватовская, 29</t>
  </si>
  <si>
    <t>ул. Лесная, 11</t>
  </si>
  <si>
    <t>ул. Новгородская, 12</t>
  </si>
  <si>
    <t>ул. Новгородская, 13</t>
  </si>
  <si>
    <t>ул. Промышленная, 51</t>
  </si>
  <si>
    <t>ул. Промышленная, 53</t>
  </si>
  <si>
    <t>ул. Промышленная, 61</t>
  </si>
  <si>
    <t>ул. Промышленная, 63</t>
  </si>
  <si>
    <t>ул. Промышленная, 65</t>
  </si>
  <si>
    <t>ул. Промышленная, 67</t>
  </si>
  <si>
    <t>ул. Промышленная, 71</t>
  </si>
  <si>
    <t>ул. Промышленная, 73</t>
  </si>
  <si>
    <t>ул. Промышленная, 75</t>
  </si>
  <si>
    <t>ул. Промышленная, 77</t>
  </si>
  <si>
    <t>ул. Промышленная, 79</t>
  </si>
  <si>
    <t>ул. Промышленная, 81</t>
  </si>
  <si>
    <t>ул. Промышленная, 85</t>
  </si>
  <si>
    <t>ул. Промышленная, 89</t>
  </si>
  <si>
    <t>ул. Промышленная, 76</t>
  </si>
  <si>
    <t>ул. Промышленная, 78</t>
  </si>
  <si>
    <t>ул. Промышленная, 80</t>
  </si>
  <si>
    <t>ул. Фруктовая, 1</t>
  </si>
  <si>
    <t>ул. Шолмова, 13</t>
  </si>
  <si>
    <t>ул. Шолмова, 14</t>
  </si>
  <si>
    <t>ул. Шолмова, 23</t>
  </si>
  <si>
    <t>ул. Шолмова, 3</t>
  </si>
  <si>
    <t>ул. Шолмова, 5</t>
  </si>
  <si>
    <t>ул. Шолмова, 7</t>
  </si>
  <si>
    <t>ул. Шолмова, 9</t>
  </si>
  <si>
    <t>ул. Рабочая, 7</t>
  </si>
  <si>
    <t>ул. Радищева, 160</t>
  </si>
  <si>
    <t>ул. Северный Венец, 30</t>
  </si>
  <si>
    <t>ул. Рябикова, 19</t>
  </si>
  <si>
    <t>ул. Рябикова, 21а</t>
  </si>
  <si>
    <t>ул. Рябикова, 27</t>
  </si>
  <si>
    <t>ул. Рябикова, 27а</t>
  </si>
  <si>
    <t>ул. Рябикова, 29</t>
  </si>
  <si>
    <t>ул. Рябикова, 39</t>
  </si>
  <si>
    <t>ул. Рябикова, 77/48</t>
  </si>
  <si>
    <t>ул. Рябикова, 79</t>
  </si>
  <si>
    <t>ул. Рябикова, 81</t>
  </si>
  <si>
    <t>ул. Степная, 51</t>
  </si>
  <si>
    <t>ул. Тельмана, 5</t>
  </si>
  <si>
    <t>ул. Хрустальная, 29</t>
  </si>
  <si>
    <t>ул. Шофёров, 1а</t>
  </si>
  <si>
    <t>смешанные</t>
  </si>
  <si>
    <t>пер.Кооперативный, 1</t>
  </si>
  <si>
    <t>ул. Базарная, 7</t>
  </si>
  <si>
    <t>ул. Зелёная,  2а</t>
  </si>
  <si>
    <t>ул. Молодёжная, 4а</t>
  </si>
  <si>
    <t xml:space="preserve">ул. Молодёжная, 6 </t>
  </si>
  <si>
    <t xml:space="preserve"> ул. Молодёжная, 7</t>
  </si>
  <si>
    <t>ул. Молодёжная, 9</t>
  </si>
  <si>
    <t>ул. Фрунзе, 1</t>
  </si>
  <si>
    <t>ул. Фрунзе, 2а</t>
  </si>
  <si>
    <t>ул. Фрунзе, 3а</t>
  </si>
  <si>
    <t xml:space="preserve"> ул. Зелёная, 2</t>
  </si>
  <si>
    <t xml:space="preserve"> ул. Зелёная, 8</t>
  </si>
  <si>
    <t xml:space="preserve"> ул. Парковая, 6</t>
  </si>
  <si>
    <t xml:space="preserve"> ул. Парковая, 8</t>
  </si>
  <si>
    <t xml:space="preserve"> ул. Зелёная, 10</t>
  </si>
  <si>
    <t>ул. Заводская, 8а</t>
  </si>
  <si>
    <t>с. Подкуровка</t>
  </si>
  <si>
    <t>ул. Совхозная, 1</t>
  </si>
  <si>
    <t>ул. Совхозная, 2</t>
  </si>
  <si>
    <t>ул. Совхозная, 4</t>
  </si>
  <si>
    <t>Муниципальное образование "Подкуровское сельское поселение"</t>
  </si>
  <si>
    <t>р.п. Мулловка</t>
  </si>
  <si>
    <t>р.п. Новоспасское</t>
  </si>
  <si>
    <t>пл. Макаренко, 12</t>
  </si>
  <si>
    <t>пл. Макаренко, 25</t>
  </si>
  <si>
    <t>пл. Макаренко, 26</t>
  </si>
  <si>
    <t>пл. Макаренко, 23</t>
  </si>
  <si>
    <t>пл. Макаренко, 27</t>
  </si>
  <si>
    <t>пл. Макаренко, 28</t>
  </si>
  <si>
    <t>пос. Сельхозтехники, 4</t>
  </si>
  <si>
    <t>пос. Сельхозтехники, 6</t>
  </si>
  <si>
    <t>пл. Семашко, 4</t>
  </si>
  <si>
    <t>ул. Кузнецкая, 63</t>
  </si>
  <si>
    <t>ул. Терешковой, 28</t>
  </si>
  <si>
    <t>Муниципальное образование "Новоспасское городское поселение"</t>
  </si>
  <si>
    <t>Утепление и ремонт фасадов</t>
  </si>
  <si>
    <t xml:space="preserve">Ремонт системы холодного водоснабжения  </t>
  </si>
  <si>
    <t>Ремонт или  замена лифтового оборудования</t>
  </si>
  <si>
    <t>Ремонт или замена лифтового оборудования</t>
  </si>
  <si>
    <t>Ремонт подвальных помещений</t>
  </si>
  <si>
    <t xml:space="preserve">Ремонт или замена лифтового оборудования </t>
  </si>
  <si>
    <t>ул. Ульянова, 9</t>
  </si>
  <si>
    <t>ул. Кирова, 1</t>
  </si>
  <si>
    <t>ул. Кирова, 2</t>
  </si>
  <si>
    <t>ул. Кирова, 6</t>
  </si>
  <si>
    <t>ул. Кирова, 8</t>
  </si>
  <si>
    <t>ул. Гимова, 31</t>
  </si>
  <si>
    <t>ул. Гимова, 33</t>
  </si>
  <si>
    <t>ул. Новокомбинатовская, 1</t>
  </si>
  <si>
    <t>Ремонт и замена лифтов</t>
  </si>
  <si>
    <t>Муниципальное образование "Ишеевское городское поселение"</t>
  </si>
  <si>
    <t>р.п. Ишеевка</t>
  </si>
  <si>
    <t>Муниципальное образование "Тимирязевское сельское поселение"</t>
  </si>
  <si>
    <t>пос. Тимирязевка</t>
  </si>
  <si>
    <t>ул. Капитана Каравашкина, 16</t>
  </si>
  <si>
    <t>ул. Школьная, 16</t>
  </si>
  <si>
    <t xml:space="preserve"> с. Большие Ключищи</t>
  </si>
  <si>
    <t xml:space="preserve"> ул. Ленина, 2</t>
  </si>
  <si>
    <t>ул. Полевая, 13а</t>
  </si>
  <si>
    <t>ул. Полевая, 17</t>
  </si>
  <si>
    <t xml:space="preserve"> ул. Полевая, 19</t>
  </si>
  <si>
    <t>ул. Ульянова, 2</t>
  </si>
  <si>
    <t>Муниципальное образование "Большеключищенское сельское поселение"</t>
  </si>
  <si>
    <t xml:space="preserve">Ремонт системы газоснабжения </t>
  </si>
  <si>
    <t>Утепление или ремонт фасадов</t>
  </si>
  <si>
    <t>ул. Радищева, 158</t>
  </si>
  <si>
    <t>ул. Розы Люксембург,  7</t>
  </si>
  <si>
    <t>пр-т Нариманова, 33</t>
  </si>
  <si>
    <t>ул. Гагарина, 28</t>
  </si>
  <si>
    <t>ул. Гафурова, 37</t>
  </si>
  <si>
    <t>ул. Гафурова, 47/3</t>
  </si>
  <si>
    <t>пр-т Гая, 47а</t>
  </si>
  <si>
    <t>ул. Кирова,18</t>
  </si>
  <si>
    <t>ул. Кольцевая, 6</t>
  </si>
  <si>
    <t>ул. Варейкиса, 6</t>
  </si>
  <si>
    <t>ул. Варейкиса, 13</t>
  </si>
  <si>
    <t>пер. Школьный, 1</t>
  </si>
  <si>
    <t>ул. Олега Кошевого, 10</t>
  </si>
  <si>
    <t>ул. Гагарина, 4</t>
  </si>
  <si>
    <t>ул. Гагарина, 8</t>
  </si>
  <si>
    <t>пр-т  Ленинского Комсомола, 1</t>
  </si>
  <si>
    <t>ул. Советской Армии, 3/13</t>
  </si>
  <si>
    <t>ул. Советской Армии, 5/14</t>
  </si>
  <si>
    <t>ул. Пионерская, 16/16</t>
  </si>
  <si>
    <t>ул. Тельмана, 14</t>
  </si>
  <si>
    <t>ул. Артёма, 11</t>
  </si>
  <si>
    <t xml:space="preserve">ул. Пушкарёва, 20 </t>
  </si>
  <si>
    <t>Ремонт системы электроснабжения с установкой прибора учёта</t>
  </si>
  <si>
    <t xml:space="preserve">Ремонт системы холодного водоснабжения с установкой прибора учёта </t>
  </si>
  <si>
    <t>Муниципальное образование "Сурский район"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</si>
  <si>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</si>
  <si>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</si>
  <si>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</si>
  <si>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</si>
  <si>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</si>
  <si>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</si>
  <si>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</si>
  <si>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</si>
  <si>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</si>
  <si>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</si>
  <si>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</si>
  <si>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</si>
  <si>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</si>
  <si>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</si>
  <si>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57.</t>
  </si>
  <si>
    <t>58.</t>
  </si>
  <si>
    <t>59.</t>
  </si>
  <si>
    <t>60.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</si>
  <si>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</si>
  <si>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</si>
  <si>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</si>
  <si>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</si>
  <si>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</si>
  <si>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</si>
  <si>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</si>
  <si>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</si>
  <si>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</si>
  <si>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</si>
  <si>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</si>
  <si>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</si>
  <si>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</si>
  <si>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</si>
  <si>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</si>
  <si>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</si>
  <si>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</si>
  <si>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</si>
  <si>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</si>
  <si>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</si>
  <si>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</si>
  <si>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</si>
  <si>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</si>
  <si>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</si>
  <si>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</si>
  <si>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209.</t>
  </si>
  <si>
    <t>ул. Тельмана, 18</t>
  </si>
  <si>
    <t>ул. Тельмана, 2</t>
  </si>
  <si>
    <t>ул. Тельмана, 42</t>
  </si>
  <si>
    <t>ул. Камышинская, 39а</t>
  </si>
  <si>
    <t>ул. Карла Либкнехта, 32</t>
  </si>
  <si>
    <t>ул. Циолковского, 3</t>
  </si>
  <si>
    <t>ул. Красноармейская, 6</t>
  </si>
  <si>
    <t>2 пер. Нариманова, 31</t>
  </si>
  <si>
    <t>3 пер. Тимирязева. 3</t>
  </si>
  <si>
    <t>ул. Новгородская, 8</t>
  </si>
  <si>
    <t>ул. Карла Маркса, 28/73</t>
  </si>
  <si>
    <t xml:space="preserve"> </t>
  </si>
  <si>
    <t>ул.Докучаева, 8</t>
  </si>
  <si>
    <t>ул. Совхозная, 3</t>
  </si>
  <si>
    <t>Муниципальное образование "Тереньгульское городское поселение""</t>
  </si>
  <si>
    <t>ул. Октябрьская, 63</t>
  </si>
  <si>
    <t>ул. Александра Матросова, 5</t>
  </si>
  <si>
    <t>пр-т 50-лет ВЛКСМ,  8</t>
  </si>
  <si>
    <t>9\12</t>
  </si>
  <si>
    <t xml:space="preserve">Ремонт системы теплоснабжения с установкой прибора учёта </t>
  </si>
  <si>
    <t>167.</t>
  </si>
  <si>
    <t>168.</t>
  </si>
  <si>
    <t>169.</t>
  </si>
  <si>
    <t>170.</t>
  </si>
  <si>
    <t>171.</t>
  </si>
  <si>
    <t>172.</t>
  </si>
  <si>
    <t>173.</t>
  </si>
  <si>
    <t>174.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</si>
  <si>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</si>
  <si>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</si>
  <si>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</si>
  <si>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</si>
  <si>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</si>
  <si>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</si>
  <si>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</si>
  <si>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</si>
  <si>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</si>
  <si>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</si>
  <si>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</si>
  <si>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</si>
  <si>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</si>
  <si>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</si>
  <si>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</si>
  <si>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</si>
  <si>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</si>
  <si>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</si>
  <si>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</si>
  <si>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</si>
  <si>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</si>
  <si>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</si>
  <si>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</si>
  <si>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</si>
  <si>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</si>
  <si>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</si>
  <si>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</si>
  <si>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</si>
  <si>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</si>
  <si>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</si>
  <si>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</si>
  <si>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</si>
  <si>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</si>
  <si>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</si>
  <si>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</si>
  <si>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</si>
  <si>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</si>
  <si>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</si>
  <si>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</si>
  <si>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</si>
  <si>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</si>
  <si>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</si>
  <si>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</si>
  <si>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260.</t>
  </si>
  <si>
    <t>259.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</si>
  <si>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</si>
  <si>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</si>
  <si>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</si>
  <si>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</si>
  <si>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</si>
  <si>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</si>
  <si>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</si>
  <si>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</si>
  <si>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</si>
  <si>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</si>
  <si>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</si>
  <si>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</si>
  <si>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</si>
  <si>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</si>
  <si>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</si>
  <si>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</si>
  <si>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</si>
  <si>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</si>
  <si>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</si>
  <si>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</si>
  <si>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</si>
  <si>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</si>
  <si>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</si>
  <si>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</si>
  <si>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</si>
  <si>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</si>
  <si>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</si>
  <si>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</si>
  <si>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</si>
  <si>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</si>
  <si>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</si>
  <si>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</si>
  <si>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</si>
  <si>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</si>
  <si>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</si>
  <si>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</si>
  <si>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</si>
  <si>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</si>
  <si>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</si>
  <si>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</si>
  <si>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</si>
  <si>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</si>
  <si>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</si>
  <si>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</si>
  <si>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</si>
  <si>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</si>
  <si>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</si>
  <si>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</si>
  <si>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</si>
  <si>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</si>
  <si>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</si>
  <si>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</si>
  <si>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</si>
  <si>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</si>
  <si>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</si>
  <si>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</si>
  <si>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</si>
  <si>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</si>
  <si>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</si>
  <si>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</si>
  <si>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</si>
  <si>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</si>
  <si>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</si>
  <si>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</si>
  <si>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</si>
  <si>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</si>
  <si>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</si>
  <si>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</si>
  <si>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</si>
  <si>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</si>
  <si>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</si>
  <si>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</si>
  <si>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</si>
  <si>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</si>
  <si>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</si>
  <si>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</si>
  <si>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</si>
  <si>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</si>
  <si>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</si>
  <si>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</si>
  <si>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</si>
  <si>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</si>
  <si>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</si>
  <si>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</si>
  <si>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</si>
  <si>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</si>
  <si>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</si>
  <si>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</si>
  <si>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</si>
  <si>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</si>
  <si>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</si>
  <si>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</si>
  <si>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</si>
  <si>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</si>
  <si>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</si>
  <si>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</si>
  <si>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</si>
  <si>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</si>
  <si>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</si>
  <si>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</si>
  <si>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</si>
  <si>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</si>
  <si>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</si>
  <si>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</si>
  <si>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</si>
  <si>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</si>
  <si>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</si>
  <si>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</si>
  <si>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</si>
  <si>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</si>
  <si>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</si>
  <si>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</si>
  <si>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</si>
  <si>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</si>
  <si>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</si>
  <si>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</si>
  <si>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</si>
  <si>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</si>
  <si>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</si>
  <si>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</si>
  <si>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</si>
  <si>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</si>
  <si>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</si>
  <si>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</si>
  <si>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</si>
  <si>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</si>
  <si>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</si>
  <si>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</si>
  <si>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</si>
  <si>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</si>
  <si>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</si>
  <si>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</si>
  <si>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</si>
  <si>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</si>
  <si>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</si>
  <si>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</si>
  <si>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</si>
  <si>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</si>
  <si>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</si>
  <si>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</si>
  <si>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</si>
  <si>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</si>
  <si>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</si>
  <si>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</si>
  <si>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</si>
  <si>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</si>
  <si>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</si>
  <si>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</si>
  <si>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</si>
  <si>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</si>
  <si>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</si>
  <si>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</si>
  <si>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</si>
  <si>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</si>
  <si>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</si>
  <si>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</si>
  <si>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</si>
  <si>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</si>
  <si>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</si>
  <si>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</si>
  <si>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</si>
  <si>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</si>
  <si>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</si>
  <si>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</si>
  <si>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</si>
  <si>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</si>
  <si>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</si>
  <si>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</si>
  <si>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</si>
  <si>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</si>
  <si>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</si>
  <si>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</si>
  <si>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</si>
  <si>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</si>
  <si>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</si>
  <si>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</si>
  <si>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</si>
  <si>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</si>
  <si>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</si>
  <si>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</si>
  <si>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</si>
  <si>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</si>
  <si>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</si>
  <si>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</si>
  <si>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</si>
  <si>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</si>
  <si>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</si>
  <si>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</si>
  <si>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</si>
  <si>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</si>
  <si>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</si>
  <si>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</si>
  <si>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</si>
  <si>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</si>
  <si>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</si>
  <si>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</si>
  <si>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</si>
  <si>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</si>
  <si>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</si>
  <si>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</si>
  <si>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</si>
  <si>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</si>
  <si>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</si>
  <si>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</si>
  <si>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</si>
  <si>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</si>
  <si>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</si>
  <si>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</si>
  <si>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</si>
  <si>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</si>
  <si>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</si>
  <si>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</si>
  <si>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</si>
  <si>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</si>
  <si>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</si>
  <si>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</si>
  <si>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</si>
  <si>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</si>
  <si>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</si>
  <si>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</si>
  <si>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</si>
  <si>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</si>
  <si>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</si>
  <si>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</si>
  <si>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</si>
  <si>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</si>
  <si>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</si>
  <si>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</si>
  <si>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</si>
  <si>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</si>
  <si>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</si>
  <si>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</si>
  <si>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</si>
  <si>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</si>
  <si>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</si>
  <si>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</si>
  <si>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</si>
  <si>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</si>
  <si>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</si>
  <si>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</si>
  <si>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</si>
  <si>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</si>
  <si>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</si>
  <si>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</si>
  <si>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</si>
  <si>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</si>
  <si>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</si>
  <si>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</si>
  <si>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</si>
  <si>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</si>
  <si>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</si>
  <si>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</si>
  <si>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</si>
  <si>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</si>
  <si>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</si>
  <si>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</si>
  <si>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</si>
  <si>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</si>
  <si>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</si>
  <si>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</si>
  <si>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</si>
  <si>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</si>
  <si>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</si>
  <si>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</si>
  <si>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</si>
  <si>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</si>
  <si>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</si>
  <si>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</si>
  <si>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</si>
  <si>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</si>
  <si>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</si>
  <si>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</si>
  <si>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</si>
  <si>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</si>
  <si>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</si>
  <si>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</si>
  <si>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</si>
  <si>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</si>
  <si>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</si>
  <si>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</si>
  <si>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</si>
  <si>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</si>
  <si>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</si>
  <si>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</si>
  <si>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</si>
  <si>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</si>
  <si>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</si>
  <si>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</si>
  <si>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</si>
  <si>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</si>
  <si>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</si>
  <si>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</si>
  <si>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</si>
  <si>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</si>
  <si>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</si>
  <si>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</si>
  <si>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</si>
  <si>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</si>
  <si>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</si>
  <si>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</si>
  <si>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</si>
  <si>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</si>
  <si>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</si>
  <si>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</si>
  <si>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</si>
  <si>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</si>
  <si>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</si>
  <si>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</si>
  <si>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</si>
  <si>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</si>
  <si>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</si>
  <si>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</si>
  <si>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</si>
  <si>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</si>
  <si>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</si>
  <si>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</si>
  <si>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</si>
  <si>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</si>
  <si>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</si>
  <si>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</si>
  <si>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</si>
  <si>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</si>
  <si>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</si>
  <si>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</si>
  <si>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</si>
  <si>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</si>
  <si>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</si>
  <si>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</si>
  <si>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</si>
  <si>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</si>
  <si>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</si>
  <si>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</si>
  <si>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</si>
  <si>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</si>
  <si>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</si>
  <si>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</si>
  <si>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</si>
  <si>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</si>
  <si>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</si>
  <si>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</si>
  <si>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</si>
  <si>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</si>
  <si>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ул. Металлистов, 21</t>
  </si>
  <si>
    <t xml:space="preserve">с. Сабакаево </t>
  </si>
  <si>
    <t>станция Якушка</t>
  </si>
  <si>
    <t>р.п. Новочеремшанск</t>
  </si>
  <si>
    <t>Муниципальное образование "Новочеремшанское сельское поселение"</t>
  </si>
  <si>
    <t xml:space="preserve">р.п. Тереньга </t>
  </si>
  <si>
    <t xml:space="preserve">с. Ундоры </t>
  </si>
  <si>
    <t xml:space="preserve">р.п. Большое Нагаткино </t>
  </si>
  <si>
    <t xml:space="preserve">р.п. Цильна </t>
  </si>
  <si>
    <t xml:space="preserve">р.п. Октябрьский </t>
  </si>
  <si>
    <t>капитальный ремонт проводился в рамках Федерального закона                                №185-ФЗ в 2009 году</t>
  </si>
  <si>
    <t>ул. Р.  Люксембург, 18/49</t>
  </si>
  <si>
    <t>1 пер. Маяковского, 7</t>
  </si>
  <si>
    <t>ул. 3 Интернационала, 2</t>
  </si>
  <si>
    <t>ул. 3 Интернационала, 6</t>
  </si>
  <si>
    <t xml:space="preserve"> кирпичный</t>
  </si>
  <si>
    <t>ул. Поливенская, 13</t>
  </si>
  <si>
    <t>пр-т  Генерала Тюленева, 12</t>
  </si>
  <si>
    <t>пр-т  Генерала Тюленева, 21</t>
  </si>
  <si>
    <t>ул. Камышинская, 6а</t>
  </si>
  <si>
    <t>ул. Рябикова, 41</t>
  </si>
  <si>
    <t>ул. Рябикова, 45</t>
  </si>
  <si>
    <t>ул. Рябикова, 47</t>
  </si>
  <si>
    <t>ул. Рябикова, 51</t>
  </si>
  <si>
    <t>каменный, кирпичный</t>
  </si>
  <si>
    <t>с. Карлинское</t>
  </si>
  <si>
    <t>всего</t>
  </si>
  <si>
    <t>Площадь
помещений многоквартирного дома</t>
  </si>
  <si>
    <t xml:space="preserve"> ул. Молодёжная, 9а</t>
  </si>
  <si>
    <t xml:space="preserve"> ул. Молодёжная, 9б</t>
  </si>
  <si>
    <t>ул. Октябрьская, 28</t>
  </si>
  <si>
    <t>пос. Дивный</t>
  </si>
  <si>
    <t>пос. Красносельск</t>
  </si>
  <si>
    <t>пос. Октябрьский</t>
  </si>
  <si>
    <t>пос. Кучуры</t>
  </si>
  <si>
    <t>Сызранское шоссе, 6</t>
  </si>
  <si>
    <t xml:space="preserve">Муниципальное образование "город Ульяновск" </t>
  </si>
  <si>
    <t>пр-д Заводской, 25</t>
  </si>
  <si>
    <t>пр-д Менделеева, 14</t>
  </si>
  <si>
    <t>пр-д Менделеева, 16</t>
  </si>
  <si>
    <t>пр-д Менделеева, 18</t>
  </si>
  <si>
    <t>пр-д Сиреневый, 5</t>
  </si>
  <si>
    <t>пр-д Сиреневый, 6</t>
  </si>
  <si>
    <t>пр-д Сиреневый, 10</t>
  </si>
  <si>
    <t>пр-д Сиреневый, 12</t>
  </si>
  <si>
    <t>пр-д Сиреневый, 15</t>
  </si>
  <si>
    <t>Западный бульвар, 8</t>
  </si>
  <si>
    <t>Западный бульвар, 28</t>
  </si>
  <si>
    <t>пр-д Полбина, 16</t>
  </si>
  <si>
    <t>ул. 1-я Линия, 1</t>
  </si>
  <si>
    <t>ул. 1-я Линия, 2</t>
  </si>
  <si>
    <t>ул. 1-я Линия, 3</t>
  </si>
  <si>
    <t>ул. 1-я Линия, 4</t>
  </si>
  <si>
    <t>пр-д Заводской, 23</t>
  </si>
  <si>
    <t>пр-д Заводской, 27</t>
  </si>
  <si>
    <t>пр-д Заводской, 29</t>
  </si>
  <si>
    <t>ул. Рабочая, 10</t>
  </si>
  <si>
    <t>ул. Рабочая, 13</t>
  </si>
  <si>
    <t>ул. Рабочая, 19</t>
  </si>
  <si>
    <t>Ремонт системы водоснабжения с установкой прибора учёта</t>
  </si>
  <si>
    <t>12.2010</t>
  </si>
  <si>
    <t>Ремонт системы водоснабжения</t>
  </si>
  <si>
    <t>ул. Мира, 1</t>
  </si>
  <si>
    <t xml:space="preserve">Ремонт системы водоснабжения с установкой прибора учёта </t>
  </si>
  <si>
    <t>ул. Крупской, 10</t>
  </si>
  <si>
    <t>ул. Гимова, 25</t>
  </si>
  <si>
    <t>62.</t>
  </si>
  <si>
    <t>95.</t>
  </si>
  <si>
    <t>96.</t>
  </si>
  <si>
    <t>98.</t>
  </si>
  <si>
    <t>100.</t>
  </si>
  <si>
    <t>101.</t>
  </si>
  <si>
    <t>102.</t>
  </si>
  <si>
    <t>190.</t>
  </si>
  <si>
    <t>06.2011</t>
  </si>
  <si>
    <t>завершения последнего 
капитального ремонта</t>
  </si>
  <si>
    <t>Удельная стоимость капитального ремонта 1 кв. м
площади помещений многоквартирного дома</t>
  </si>
  <si>
    <t>подлежащих капитальному ремонту в 2010 и 2011 годах  на территории муниципальных образований Ульяновской области</t>
  </si>
  <si>
    <t>в том числе</t>
  </si>
  <si>
    <t>за счёт средств Фонда</t>
  </si>
  <si>
    <t>за счёт средств бюджета субъекта
Российской Федерации</t>
  </si>
  <si>
    <t>за счёт средств местного бюджета</t>
  </si>
  <si>
    <t>за счёт средств ТСЖ, других кооперативов
либо собственников помещений в многоквартирном доме</t>
  </si>
  <si>
    <t>212.</t>
  </si>
  <si>
    <t>213.</t>
  </si>
  <si>
    <t>Ремонт фасадов</t>
  </si>
  <si>
    <t>Ремонт системы холодного водоснабжения с установкой прибора учёта</t>
  </si>
  <si>
    <t>Муниципальное образование "Силикатненское городское поселение"</t>
  </si>
  <si>
    <t>Ремонт системы теплоснабжения с установкой прибора учёта</t>
  </si>
  <si>
    <t>капитальный      ремонт не проводился</t>
  </si>
  <si>
    <t>ул. Парковая, 13</t>
  </si>
  <si>
    <t>капитальный ремонт                                                                    не проводился</t>
  </si>
  <si>
    <t>Ремонт системы горячего водоснабжения с установкой прибора учёта</t>
  </si>
  <si>
    <t>Ремонт системы теплоснабжения с установкой прибора учёта тепловой энергии и горячего водоснабжения</t>
  </si>
  <si>
    <t xml:space="preserve">Ремонт системы теплоснабжения с установкой прибора учёта  </t>
  </si>
  <si>
    <t>капитальный ремонт                                          не проводился</t>
  </si>
  <si>
    <t>капитальный                        ремонт не проводился</t>
  </si>
  <si>
    <t>капитальный ремонт проводился в рамках Федерального закона № 185-ФЗ              в 2009 г.</t>
  </si>
  <si>
    <t xml:space="preserve"> капитальный ремонт проводился в рамках Федерального закона № 185-ФЗ в 2009 г.</t>
  </si>
  <si>
    <t>ул. Промышленная, 30</t>
  </si>
  <si>
    <t>ул. Врача Михайлова, 35</t>
  </si>
  <si>
    <t>ул. Врача Михайлова, 37</t>
  </si>
  <si>
    <t>ул. Врача Михайлова, 42</t>
  </si>
  <si>
    <t>ул. Врача Михайлова, 46</t>
  </si>
  <si>
    <t>ул. Врача Михайлова, 50</t>
  </si>
  <si>
    <t>ул. Врача Михайлова, 52</t>
  </si>
  <si>
    <t>ул. Врача Михайлова, 56</t>
  </si>
  <si>
    <t>«ПРИЛОЖЕНИЕ № 1</t>
  </si>
  <si>
    <t>»;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</si>
</sst>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"/>
    <numFmt numFmtId="167" formatCode="#\ ###\ ###\ ##0.00"/>
    <numFmt numFmtId="168" formatCode="##\ ###\ ###\ 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24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7"/>
  <sheetViews>
    <sheetView tabSelected="1" view="pageBreakPreview" zoomScale="70" zoomScaleSheetLayoutView="70" zoomScalePageLayoutView="40" workbookViewId="0" topLeftCell="A291">
      <selection activeCell="M138" sqref="M138"/>
    </sheetView>
  </sheetViews>
  <sheetFormatPr defaultColWidth="9.00390625" defaultRowHeight="12.75"/>
  <cols>
    <col min="1" max="2" width="6.00390625" style="1" customWidth="1"/>
    <col min="3" max="3" width="29.75390625" style="1" customWidth="1"/>
    <col min="4" max="4" width="9.75390625" style="1" customWidth="1"/>
    <col min="5" max="5" width="12.125" style="1" customWidth="1"/>
    <col min="6" max="6" width="6.375" style="1" customWidth="1"/>
    <col min="7" max="7" width="7.25390625" style="1" customWidth="1"/>
    <col min="8" max="8" width="7.125" style="1" customWidth="1"/>
    <col min="9" max="9" width="11.375" style="1" customWidth="1"/>
    <col min="10" max="10" width="10.75390625" style="1" customWidth="1"/>
    <col min="11" max="11" width="11.875" style="1" customWidth="1"/>
    <col min="12" max="12" width="10.75390625" style="1" customWidth="1"/>
    <col min="13" max="13" width="16.25390625" style="1" customWidth="1"/>
    <col min="14" max="14" width="17.125" style="1" customWidth="1"/>
    <col min="15" max="15" width="16.875" style="1" customWidth="1"/>
    <col min="16" max="16" width="15.75390625" style="1" customWidth="1"/>
    <col min="17" max="17" width="14.75390625" style="1" customWidth="1"/>
    <col min="18" max="18" width="14.875" style="1" customWidth="1"/>
    <col min="19" max="19" width="9.625" style="1" customWidth="1"/>
    <col min="20" max="20" width="11.375" style="1" customWidth="1"/>
    <col min="21" max="21" width="10.125" style="1" customWidth="1"/>
    <col min="22" max="22" width="0" style="1" hidden="1" customWidth="1"/>
    <col min="23" max="23" width="4.25390625" style="1" customWidth="1"/>
    <col min="24" max="24" width="15.25390625" style="24" customWidth="1"/>
    <col min="25" max="16384" width="9.125" style="1" customWidth="1"/>
  </cols>
  <sheetData>
    <row r="1" spans="18:21" ht="42.75" customHeight="1">
      <c r="R1" s="92" t="s">
        <v>1371</v>
      </c>
      <c r="S1" s="92"/>
      <c r="T1" s="92"/>
      <c r="U1" s="92"/>
    </row>
    <row r="2" spans="18:21" ht="30.75">
      <c r="R2" s="93" t="s">
        <v>56</v>
      </c>
      <c r="S2" s="93"/>
      <c r="T2" s="93"/>
      <c r="U2" s="93"/>
    </row>
    <row r="3" spans="17:21" ht="12.75">
      <c r="Q3" s="125"/>
      <c r="R3" s="126"/>
      <c r="S3" s="126"/>
      <c r="T3" s="126"/>
      <c r="U3" s="126"/>
    </row>
    <row r="4" spans="16:21" ht="12.75">
      <c r="P4" s="125"/>
      <c r="Q4" s="126"/>
      <c r="R4" s="126"/>
      <c r="S4" s="126"/>
      <c r="T4" s="126"/>
      <c r="U4" s="126"/>
    </row>
    <row r="5" spans="14:21" ht="12.75">
      <c r="N5" s="125"/>
      <c r="O5" s="126"/>
      <c r="P5" s="126"/>
      <c r="Q5" s="126"/>
      <c r="R5" s="126"/>
      <c r="S5" s="126"/>
      <c r="T5" s="126"/>
      <c r="U5" s="126"/>
    </row>
    <row r="6" spans="17:21" ht="12.75">
      <c r="Q6" s="125"/>
      <c r="R6" s="126"/>
      <c r="S6" s="126"/>
      <c r="T6" s="126"/>
      <c r="U6" s="126"/>
    </row>
    <row r="7" spans="18:21" ht="12.75">
      <c r="R7" s="125"/>
      <c r="S7" s="126"/>
      <c r="T7" s="126"/>
      <c r="U7" s="126"/>
    </row>
    <row r="9" spans="1:21" ht="30">
      <c r="A9" s="128" t="s">
        <v>430</v>
      </c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30">
      <c r="A10" s="128" t="s">
        <v>1341</v>
      </c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5" ht="53.25" customHeight="1">
      <c r="A11" s="121" t="s">
        <v>40</v>
      </c>
      <c r="B11" s="121" t="s">
        <v>40</v>
      </c>
      <c r="C11" s="121" t="s">
        <v>58</v>
      </c>
      <c r="D11" s="121" t="s">
        <v>41</v>
      </c>
      <c r="E11" s="124"/>
      <c r="F11" s="123" t="s">
        <v>43</v>
      </c>
      <c r="G11" s="123" t="s">
        <v>44</v>
      </c>
      <c r="H11" s="123" t="s">
        <v>45</v>
      </c>
      <c r="I11" s="123" t="s">
        <v>59</v>
      </c>
      <c r="J11" s="100" t="s">
        <v>1291</v>
      </c>
      <c r="K11" s="124"/>
      <c r="L11" s="102" t="s">
        <v>60</v>
      </c>
      <c r="M11" s="123" t="s">
        <v>57</v>
      </c>
      <c r="N11" s="121" t="s">
        <v>48</v>
      </c>
      <c r="O11" s="124"/>
      <c r="P11" s="124"/>
      <c r="Q11" s="124"/>
      <c r="R11" s="124"/>
      <c r="S11" s="102" t="s">
        <v>1340</v>
      </c>
      <c r="T11" s="102" t="s">
        <v>61</v>
      </c>
      <c r="U11" s="123" t="s">
        <v>51</v>
      </c>
      <c r="V11" s="14" t="s">
        <v>52</v>
      </c>
      <c r="W11" s="15"/>
      <c r="X11" s="25"/>
      <c r="Y11" s="15"/>
    </row>
    <row r="12" spans="1:25" ht="15" customHeight="1">
      <c r="A12" s="124"/>
      <c r="B12" s="124"/>
      <c r="C12" s="124"/>
      <c r="D12" s="123" t="s">
        <v>42</v>
      </c>
      <c r="E12" s="102" t="s">
        <v>1339</v>
      </c>
      <c r="F12" s="124"/>
      <c r="G12" s="124"/>
      <c r="H12" s="124"/>
      <c r="I12" s="124"/>
      <c r="J12" s="123" t="s">
        <v>1290</v>
      </c>
      <c r="K12" s="102" t="s">
        <v>431</v>
      </c>
      <c r="L12" s="102"/>
      <c r="M12" s="124"/>
      <c r="N12" s="123" t="s">
        <v>1290</v>
      </c>
      <c r="O12" s="76" t="s">
        <v>1342</v>
      </c>
      <c r="P12" s="134"/>
      <c r="Q12" s="134"/>
      <c r="R12" s="134"/>
      <c r="S12" s="124"/>
      <c r="T12" s="124"/>
      <c r="U12" s="124"/>
      <c r="V12" s="15"/>
      <c r="W12" s="15"/>
      <c r="X12" s="25"/>
      <c r="Y12" s="15"/>
    </row>
    <row r="13" spans="1:25" ht="171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02"/>
      <c r="M13" s="124"/>
      <c r="N13" s="124"/>
      <c r="O13" s="63" t="s">
        <v>1343</v>
      </c>
      <c r="P13" s="45" t="s">
        <v>1344</v>
      </c>
      <c r="Q13" s="63" t="s">
        <v>1345</v>
      </c>
      <c r="R13" s="45" t="s">
        <v>1346</v>
      </c>
      <c r="S13" s="124"/>
      <c r="T13" s="124"/>
      <c r="U13" s="124"/>
      <c r="V13" s="14" t="s">
        <v>53</v>
      </c>
      <c r="W13" s="15"/>
      <c r="X13" s="25"/>
      <c r="Y13" s="15"/>
    </row>
    <row r="14" spans="1:25" ht="17.25" customHeight="1">
      <c r="A14" s="124"/>
      <c r="B14" s="124"/>
      <c r="C14" s="124"/>
      <c r="D14" s="124"/>
      <c r="E14" s="124"/>
      <c r="F14" s="124"/>
      <c r="G14" s="124"/>
      <c r="H14" s="124"/>
      <c r="I14" s="50" t="s">
        <v>46</v>
      </c>
      <c r="J14" s="50" t="s">
        <v>46</v>
      </c>
      <c r="K14" s="50" t="s">
        <v>46</v>
      </c>
      <c r="L14" s="50" t="s">
        <v>47</v>
      </c>
      <c r="M14" s="124"/>
      <c r="N14" s="50" t="s">
        <v>49</v>
      </c>
      <c r="O14" s="50" t="s">
        <v>49</v>
      </c>
      <c r="P14" s="50" t="s">
        <v>49</v>
      </c>
      <c r="Q14" s="50" t="s">
        <v>49</v>
      </c>
      <c r="R14" s="50" t="s">
        <v>49</v>
      </c>
      <c r="S14" s="50" t="s">
        <v>50</v>
      </c>
      <c r="T14" s="50" t="s">
        <v>50</v>
      </c>
      <c r="U14" s="124"/>
      <c r="V14" s="14" t="s">
        <v>52</v>
      </c>
      <c r="W14" s="15"/>
      <c r="X14" s="25"/>
      <c r="Y14" s="15"/>
    </row>
    <row r="15" spans="1:21" ht="15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  <c r="Q15" s="47">
        <v>17</v>
      </c>
      <c r="R15" s="47">
        <v>18</v>
      </c>
      <c r="S15" s="47">
        <v>19</v>
      </c>
      <c r="T15" s="47">
        <v>20</v>
      </c>
      <c r="U15" s="47">
        <v>21</v>
      </c>
    </row>
    <row r="16" spans="1:21" ht="15">
      <c r="A16" s="127" t="s">
        <v>62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</row>
    <row r="17" spans="1:21" ht="15">
      <c r="A17" s="127" t="s">
        <v>63</v>
      </c>
      <c r="B17" s="127"/>
      <c r="C17" s="130"/>
      <c r="D17" s="131"/>
      <c r="E17" s="131"/>
      <c r="F17" s="131"/>
      <c r="G17" s="132"/>
      <c r="H17" s="132"/>
      <c r="I17" s="133"/>
      <c r="J17" s="133"/>
      <c r="K17" s="133"/>
      <c r="L17" s="132"/>
      <c r="M17" s="130"/>
      <c r="N17" s="133"/>
      <c r="O17" s="133"/>
      <c r="P17" s="133"/>
      <c r="Q17" s="133"/>
      <c r="R17" s="133"/>
      <c r="S17" s="132"/>
      <c r="T17" s="133"/>
      <c r="U17" s="131"/>
    </row>
    <row r="18" spans="1:21" ht="15">
      <c r="A18" s="47"/>
      <c r="B18" s="47"/>
      <c r="C18" s="7" t="s">
        <v>64</v>
      </c>
      <c r="D18" s="58"/>
      <c r="E18" s="58"/>
      <c r="F18" s="58"/>
      <c r="G18" s="59"/>
      <c r="H18" s="59"/>
      <c r="I18" s="60"/>
      <c r="J18" s="60"/>
      <c r="K18" s="60"/>
      <c r="L18" s="59"/>
      <c r="M18" s="57"/>
      <c r="N18" s="60"/>
      <c r="O18" s="60"/>
      <c r="P18" s="60"/>
      <c r="Q18" s="60"/>
      <c r="R18" s="60"/>
      <c r="S18" s="59"/>
      <c r="T18" s="60"/>
      <c r="U18" s="58"/>
    </row>
    <row r="19" spans="1:22" ht="51.75" customHeight="1">
      <c r="A19" s="103" t="s">
        <v>65</v>
      </c>
      <c r="B19" s="103" t="s">
        <v>65</v>
      </c>
      <c r="C19" s="84" t="s">
        <v>68</v>
      </c>
      <c r="D19" s="103">
        <v>1980</v>
      </c>
      <c r="E19" s="110" t="s">
        <v>77</v>
      </c>
      <c r="F19" s="110" t="s">
        <v>349</v>
      </c>
      <c r="G19" s="103">
        <v>2</v>
      </c>
      <c r="H19" s="103">
        <v>3</v>
      </c>
      <c r="I19" s="106">
        <v>1003.15</v>
      </c>
      <c r="J19" s="106">
        <v>915.11</v>
      </c>
      <c r="K19" s="106">
        <v>831.11</v>
      </c>
      <c r="L19" s="103">
        <v>28</v>
      </c>
      <c r="M19" s="65" t="s">
        <v>350</v>
      </c>
      <c r="N19" s="2">
        <v>216805</v>
      </c>
      <c r="O19" s="2">
        <f>ROUND((N19-R19)*93.79%,0)</f>
        <v>193174</v>
      </c>
      <c r="P19" s="2">
        <f>(N19-R19)*6.21%*80%</f>
        <v>10232.328780000002</v>
      </c>
      <c r="Q19" s="2">
        <f>(N19-R19)*6.21%*20%</f>
        <v>2558.0821950000004</v>
      </c>
      <c r="R19" s="2">
        <f>N19*5%</f>
        <v>10840.25</v>
      </c>
      <c r="S19" s="48">
        <f>N19/J19</f>
        <v>236.91687338134213</v>
      </c>
      <c r="T19" s="2">
        <v>2375</v>
      </c>
      <c r="U19" s="4" t="s">
        <v>55</v>
      </c>
      <c r="V19" s="16"/>
    </row>
    <row r="20" spans="1:22" ht="62.25" customHeight="1">
      <c r="A20" s="104"/>
      <c r="B20" s="104"/>
      <c r="C20" s="85"/>
      <c r="D20" s="104"/>
      <c r="E20" s="111"/>
      <c r="F20" s="111"/>
      <c r="G20" s="104"/>
      <c r="H20" s="104"/>
      <c r="I20" s="107"/>
      <c r="J20" s="107"/>
      <c r="K20" s="107"/>
      <c r="L20" s="104"/>
      <c r="M20" s="65" t="s">
        <v>1323</v>
      </c>
      <c r="N20" s="2">
        <v>93789</v>
      </c>
      <c r="O20" s="2">
        <f>ROUND((N20-R20)*93.79%,0)</f>
        <v>83566</v>
      </c>
      <c r="P20" s="2">
        <f>(N20-R20)*6.21%*80%</f>
        <v>4426.465644000001</v>
      </c>
      <c r="Q20" s="2">
        <f>(N20-R20)*6.21%*20%</f>
        <v>1106.6164110000002</v>
      </c>
      <c r="R20" s="2">
        <f>N20*5%</f>
        <v>4689.45</v>
      </c>
      <c r="S20" s="48">
        <f>N20/J19</f>
        <v>102.48931822403864</v>
      </c>
      <c r="T20" s="2">
        <f>T19</f>
        <v>2375</v>
      </c>
      <c r="U20" s="4" t="s">
        <v>1324</v>
      </c>
      <c r="V20" s="16"/>
    </row>
    <row r="21" spans="1:22" ht="20.25" customHeight="1">
      <c r="A21" s="105"/>
      <c r="B21" s="105"/>
      <c r="C21" s="86"/>
      <c r="D21" s="105"/>
      <c r="E21" s="112"/>
      <c r="F21" s="112"/>
      <c r="G21" s="105"/>
      <c r="H21" s="105"/>
      <c r="I21" s="108"/>
      <c r="J21" s="108"/>
      <c r="K21" s="108"/>
      <c r="L21" s="105"/>
      <c r="M21" s="65" t="s">
        <v>255</v>
      </c>
      <c r="N21" s="2">
        <f>N20+N19</f>
        <v>310594</v>
      </c>
      <c r="O21" s="2">
        <v>276741</v>
      </c>
      <c r="P21" s="2">
        <f>P20+P19</f>
        <v>14658.794424000003</v>
      </c>
      <c r="Q21" s="2">
        <f>Q20+Q19</f>
        <v>3664.698606000001</v>
      </c>
      <c r="R21" s="2">
        <v>15529</v>
      </c>
      <c r="S21" s="48">
        <f>N21/J19</f>
        <v>339.40619160538074</v>
      </c>
      <c r="T21" s="2">
        <f>T20</f>
        <v>2375</v>
      </c>
      <c r="U21" s="4"/>
      <c r="V21" s="16"/>
    </row>
    <row r="22" spans="1:22" ht="14.25" customHeight="1">
      <c r="A22" s="100" t="s">
        <v>66</v>
      </c>
      <c r="B22" s="100" t="s">
        <v>66</v>
      </c>
      <c r="C22" s="88" t="s">
        <v>69</v>
      </c>
      <c r="D22" s="100">
        <v>1981</v>
      </c>
      <c r="E22" s="102" t="s">
        <v>77</v>
      </c>
      <c r="F22" s="102" t="s">
        <v>349</v>
      </c>
      <c r="G22" s="100">
        <v>2</v>
      </c>
      <c r="H22" s="100">
        <v>3</v>
      </c>
      <c r="I22" s="101">
        <v>1024.9</v>
      </c>
      <c r="J22" s="101">
        <v>942.74</v>
      </c>
      <c r="K22" s="101">
        <v>695.24</v>
      </c>
      <c r="L22" s="115">
        <v>37</v>
      </c>
      <c r="M22" s="65" t="s">
        <v>351</v>
      </c>
      <c r="N22" s="2">
        <v>1713339</v>
      </c>
      <c r="O22" s="2">
        <f aca="true" t="shared" si="0" ref="O22:O47">ROUND((N22-R22)*93.79%,0)</f>
        <v>1526594</v>
      </c>
      <c r="P22" s="2">
        <f>(N22-R22)*6.21%*80%</f>
        <v>80862.74744400001</v>
      </c>
      <c r="Q22" s="2">
        <f>(N22-R22)*6.21%*20%</f>
        <v>20215.686861000002</v>
      </c>
      <c r="R22" s="2">
        <f>N22*5%</f>
        <v>85666.95000000001</v>
      </c>
      <c r="S22" s="48">
        <f>N22/J22</f>
        <v>1817.4035258926108</v>
      </c>
      <c r="T22" s="2">
        <v>2375</v>
      </c>
      <c r="U22" s="4" t="s">
        <v>55</v>
      </c>
      <c r="V22" s="3"/>
    </row>
    <row r="23" spans="1:22" ht="27.75" customHeight="1">
      <c r="A23" s="100"/>
      <c r="B23" s="100"/>
      <c r="C23" s="88"/>
      <c r="D23" s="100"/>
      <c r="E23" s="102"/>
      <c r="F23" s="102"/>
      <c r="G23" s="100"/>
      <c r="H23" s="100"/>
      <c r="I23" s="101"/>
      <c r="J23" s="101"/>
      <c r="K23" s="101"/>
      <c r="L23" s="115"/>
      <c r="M23" s="65" t="s">
        <v>350</v>
      </c>
      <c r="N23" s="2">
        <v>216805</v>
      </c>
      <c r="O23" s="2">
        <f t="shared" si="0"/>
        <v>193174</v>
      </c>
      <c r="P23" s="2">
        <f>(N23-R23)*6.21%*80%</f>
        <v>10232.328780000002</v>
      </c>
      <c r="Q23" s="2">
        <f>(N23-R23)*6.21%*20%</f>
        <v>2558.0821950000004</v>
      </c>
      <c r="R23" s="2">
        <f>N23*5%</f>
        <v>10840.25</v>
      </c>
      <c r="S23" s="48">
        <f>N23/J22</f>
        <v>229.97326940619894</v>
      </c>
      <c r="T23" s="2">
        <v>2375</v>
      </c>
      <c r="U23" s="4" t="s">
        <v>55</v>
      </c>
      <c r="V23" s="3"/>
    </row>
    <row r="24" spans="1:22" ht="54" customHeight="1">
      <c r="A24" s="100"/>
      <c r="B24" s="100"/>
      <c r="C24" s="88"/>
      <c r="D24" s="100"/>
      <c r="E24" s="102"/>
      <c r="F24" s="102"/>
      <c r="G24" s="100"/>
      <c r="H24" s="100"/>
      <c r="I24" s="101"/>
      <c r="J24" s="101"/>
      <c r="K24" s="101"/>
      <c r="L24" s="115"/>
      <c r="M24" s="65" t="s">
        <v>1323</v>
      </c>
      <c r="N24" s="2">
        <v>93439</v>
      </c>
      <c r="O24" s="2">
        <f t="shared" si="0"/>
        <v>83255</v>
      </c>
      <c r="P24" s="2">
        <f>(N24-R24)*6.21%*80%</f>
        <v>4409.9470440000005</v>
      </c>
      <c r="Q24" s="2">
        <f>(N24-R24)*6.21%*20%</f>
        <v>1102.4867610000001</v>
      </c>
      <c r="R24" s="2">
        <f>N24*5%</f>
        <v>4671.95</v>
      </c>
      <c r="S24" s="48">
        <f>N24/J22</f>
        <v>99.11428389587797</v>
      </c>
      <c r="T24" s="2">
        <f>T23</f>
        <v>2375</v>
      </c>
      <c r="U24" s="4" t="s">
        <v>1324</v>
      </c>
      <c r="V24" s="3"/>
    </row>
    <row r="25" spans="1:22" ht="20.25" customHeight="1">
      <c r="A25" s="100"/>
      <c r="B25" s="100"/>
      <c r="C25" s="88"/>
      <c r="D25" s="100"/>
      <c r="E25" s="102"/>
      <c r="F25" s="102"/>
      <c r="G25" s="100"/>
      <c r="H25" s="100"/>
      <c r="I25" s="101"/>
      <c r="J25" s="101"/>
      <c r="K25" s="101"/>
      <c r="L25" s="115"/>
      <c r="M25" s="65" t="s">
        <v>67</v>
      </c>
      <c r="N25" s="2">
        <f>SUM(N22:N24)</f>
        <v>2023583</v>
      </c>
      <c r="O25" s="2">
        <f>SUM(O22:O24)</f>
        <v>1803023</v>
      </c>
      <c r="P25" s="2">
        <f>SUM(P22:P24)</f>
        <v>95505.023268</v>
      </c>
      <c r="Q25" s="2">
        <f>SUM(Q22:Q24)</f>
        <v>23876.255817</v>
      </c>
      <c r="R25" s="2">
        <f>SUM(R22:R24)</f>
        <v>101179.15000000001</v>
      </c>
      <c r="S25" s="48">
        <f>N25/J22</f>
        <v>2146.4910791946877</v>
      </c>
      <c r="T25" s="2">
        <v>2375</v>
      </c>
      <c r="U25" s="4"/>
      <c r="V25" s="3"/>
    </row>
    <row r="26" spans="1:22" ht="29.25" customHeight="1">
      <c r="A26" s="103" t="s">
        <v>805</v>
      </c>
      <c r="B26" s="103" t="s">
        <v>805</v>
      </c>
      <c r="C26" s="84" t="s">
        <v>70</v>
      </c>
      <c r="D26" s="103">
        <v>1986</v>
      </c>
      <c r="E26" s="110" t="s">
        <v>77</v>
      </c>
      <c r="F26" s="110" t="s">
        <v>349</v>
      </c>
      <c r="G26" s="103">
        <v>2</v>
      </c>
      <c r="H26" s="103">
        <v>3</v>
      </c>
      <c r="I26" s="106">
        <v>1034.7</v>
      </c>
      <c r="J26" s="106">
        <v>980.64</v>
      </c>
      <c r="K26" s="106">
        <v>644.4</v>
      </c>
      <c r="L26" s="103">
        <v>32</v>
      </c>
      <c r="M26" s="65" t="s">
        <v>350</v>
      </c>
      <c r="N26" s="2">
        <v>216805</v>
      </c>
      <c r="O26" s="2">
        <f t="shared" si="0"/>
        <v>193174</v>
      </c>
      <c r="P26" s="2">
        <f>(N26-R26)*6.21%*80%</f>
        <v>10232.328780000002</v>
      </c>
      <c r="Q26" s="2">
        <f>(N26-R26)*6.21%*20%</f>
        <v>2558.0821950000004</v>
      </c>
      <c r="R26" s="2">
        <f>N26*5%</f>
        <v>10840.25</v>
      </c>
      <c r="S26" s="48">
        <f>N26/J26</f>
        <v>221.0852096589982</v>
      </c>
      <c r="T26" s="2">
        <v>2375</v>
      </c>
      <c r="U26" s="4" t="s">
        <v>55</v>
      </c>
      <c r="V26" s="16"/>
    </row>
    <row r="27" spans="1:22" ht="54.75" customHeight="1">
      <c r="A27" s="104"/>
      <c r="B27" s="104"/>
      <c r="C27" s="85"/>
      <c r="D27" s="104"/>
      <c r="E27" s="111"/>
      <c r="F27" s="111"/>
      <c r="G27" s="104"/>
      <c r="H27" s="104"/>
      <c r="I27" s="107"/>
      <c r="J27" s="107"/>
      <c r="K27" s="107"/>
      <c r="L27" s="104"/>
      <c r="M27" s="65" t="s">
        <v>1323</v>
      </c>
      <c r="N27" s="2">
        <v>93685</v>
      </c>
      <c r="O27" s="2">
        <f t="shared" si="0"/>
        <v>83474</v>
      </c>
      <c r="P27" s="2">
        <f>(N27-R27)*6.21%*80%</f>
        <v>4421.5572600000005</v>
      </c>
      <c r="Q27" s="2">
        <f>(N27-R27)*6.21%*20%</f>
        <v>1105.3893150000001</v>
      </c>
      <c r="R27" s="2">
        <f>N27*5%</f>
        <v>4684.25</v>
      </c>
      <c r="S27" s="48">
        <f>N27/J26</f>
        <v>95.53454886604666</v>
      </c>
      <c r="T27" s="2">
        <v>2375</v>
      </c>
      <c r="U27" s="4" t="s">
        <v>1324</v>
      </c>
      <c r="V27" s="16"/>
    </row>
    <row r="28" spans="1:22" ht="21.75" customHeight="1">
      <c r="A28" s="105"/>
      <c r="B28" s="105"/>
      <c r="C28" s="86"/>
      <c r="D28" s="105"/>
      <c r="E28" s="112"/>
      <c r="F28" s="112"/>
      <c r="G28" s="105"/>
      <c r="H28" s="105"/>
      <c r="I28" s="108"/>
      <c r="J28" s="108"/>
      <c r="K28" s="108"/>
      <c r="L28" s="105"/>
      <c r="M28" s="65" t="s">
        <v>67</v>
      </c>
      <c r="N28" s="2">
        <f>N27+N26</f>
        <v>310490</v>
      </c>
      <c r="O28" s="2">
        <f>O27+O26</f>
        <v>276648</v>
      </c>
      <c r="P28" s="2">
        <f>P27+P26</f>
        <v>14653.886040000001</v>
      </c>
      <c r="Q28" s="2">
        <f>Q27+Q26</f>
        <v>3663.4715100000003</v>
      </c>
      <c r="R28" s="2">
        <f>R27+R26</f>
        <v>15524.5</v>
      </c>
      <c r="S28" s="48">
        <f>N28/J26</f>
        <v>316.61975852504486</v>
      </c>
      <c r="T28" s="2">
        <f>T27</f>
        <v>2375</v>
      </c>
      <c r="U28" s="4"/>
      <c r="V28" s="16"/>
    </row>
    <row r="29" spans="1:22" ht="28.5" customHeight="1">
      <c r="A29" s="103" t="s">
        <v>806</v>
      </c>
      <c r="B29" s="103" t="s">
        <v>806</v>
      </c>
      <c r="C29" s="84" t="s">
        <v>71</v>
      </c>
      <c r="D29" s="103">
        <v>1984</v>
      </c>
      <c r="E29" s="110" t="s">
        <v>77</v>
      </c>
      <c r="F29" s="110" t="s">
        <v>349</v>
      </c>
      <c r="G29" s="103">
        <v>2</v>
      </c>
      <c r="H29" s="103">
        <v>3</v>
      </c>
      <c r="I29" s="106">
        <v>1039.29</v>
      </c>
      <c r="J29" s="106">
        <v>951.69</v>
      </c>
      <c r="K29" s="106">
        <v>739.99</v>
      </c>
      <c r="L29" s="103">
        <v>36</v>
      </c>
      <c r="M29" s="65" t="s">
        <v>350</v>
      </c>
      <c r="N29" s="2">
        <v>216805</v>
      </c>
      <c r="O29" s="2">
        <f t="shared" si="0"/>
        <v>193174</v>
      </c>
      <c r="P29" s="2">
        <f>(N29-R29)*6.21%*80%</f>
        <v>10232.328780000002</v>
      </c>
      <c r="Q29" s="2">
        <f>(N29-R29)*6.21%*20%</f>
        <v>2558.0821950000004</v>
      </c>
      <c r="R29" s="2">
        <f>N29*5%</f>
        <v>10840.25</v>
      </c>
      <c r="S29" s="48">
        <f>N29/J29</f>
        <v>227.81052653700257</v>
      </c>
      <c r="T29" s="2">
        <v>2375</v>
      </c>
      <c r="U29" s="4" t="s">
        <v>55</v>
      </c>
      <c r="V29" s="16"/>
    </row>
    <row r="30" spans="1:22" ht="55.5" customHeight="1">
      <c r="A30" s="104"/>
      <c r="B30" s="104"/>
      <c r="C30" s="85"/>
      <c r="D30" s="104"/>
      <c r="E30" s="111"/>
      <c r="F30" s="111"/>
      <c r="G30" s="104"/>
      <c r="H30" s="104"/>
      <c r="I30" s="107"/>
      <c r="J30" s="107"/>
      <c r="K30" s="107"/>
      <c r="L30" s="104"/>
      <c r="M30" s="65" t="s">
        <v>1323</v>
      </c>
      <c r="N30" s="2">
        <v>93979</v>
      </c>
      <c r="O30" s="2">
        <f t="shared" si="0"/>
        <v>83736</v>
      </c>
      <c r="P30" s="2">
        <f>(N30-R30)*6.21%*80%</f>
        <v>4435.432884000001</v>
      </c>
      <c r="Q30" s="2">
        <f>(N30-R30)*6.21%*20%</f>
        <v>1108.8582210000002</v>
      </c>
      <c r="R30" s="2">
        <f>N30*5%</f>
        <v>4698.95</v>
      </c>
      <c r="S30" s="48">
        <f>N30/J29</f>
        <v>98.74959282959787</v>
      </c>
      <c r="T30" s="2">
        <f>T29</f>
        <v>2375</v>
      </c>
      <c r="U30" s="4" t="s">
        <v>1324</v>
      </c>
      <c r="V30" s="16"/>
    </row>
    <row r="31" spans="1:22" ht="21" customHeight="1">
      <c r="A31" s="105"/>
      <c r="B31" s="105"/>
      <c r="C31" s="86"/>
      <c r="D31" s="105"/>
      <c r="E31" s="112"/>
      <c r="F31" s="112"/>
      <c r="G31" s="105"/>
      <c r="H31" s="105"/>
      <c r="I31" s="108"/>
      <c r="J31" s="108"/>
      <c r="K31" s="108"/>
      <c r="L31" s="105"/>
      <c r="M31" s="65" t="s">
        <v>67</v>
      </c>
      <c r="N31" s="2">
        <f>N30+N29</f>
        <v>310784</v>
      </c>
      <c r="O31" s="2">
        <f>O30+O29</f>
        <v>276910</v>
      </c>
      <c r="P31" s="2">
        <f>P30+P29</f>
        <v>14667.761664000001</v>
      </c>
      <c r="Q31" s="2">
        <v>3667</v>
      </c>
      <c r="R31" s="2">
        <f>R30+R29</f>
        <v>15539.2</v>
      </c>
      <c r="S31" s="48">
        <f>N31/J29</f>
        <v>326.5601193666005</v>
      </c>
      <c r="T31" s="2">
        <f>T30</f>
        <v>2375</v>
      </c>
      <c r="U31" s="4"/>
      <c r="V31" s="16"/>
    </row>
    <row r="32" spans="1:23" ht="14.25" customHeight="1">
      <c r="A32" s="100" t="s">
        <v>807</v>
      </c>
      <c r="B32" s="100" t="s">
        <v>807</v>
      </c>
      <c r="C32" s="88" t="s">
        <v>72</v>
      </c>
      <c r="D32" s="100">
        <v>1985</v>
      </c>
      <c r="E32" s="102" t="s">
        <v>77</v>
      </c>
      <c r="F32" s="102" t="s">
        <v>349</v>
      </c>
      <c r="G32" s="100">
        <v>2</v>
      </c>
      <c r="H32" s="100">
        <v>3</v>
      </c>
      <c r="I32" s="101">
        <v>1009.08</v>
      </c>
      <c r="J32" s="101">
        <v>920.68</v>
      </c>
      <c r="K32" s="101">
        <v>624.38</v>
      </c>
      <c r="L32" s="117">
        <v>43</v>
      </c>
      <c r="M32" s="65" t="s">
        <v>351</v>
      </c>
      <c r="N32" s="2">
        <v>1613807</v>
      </c>
      <c r="O32" s="2">
        <f t="shared" si="0"/>
        <v>1437910</v>
      </c>
      <c r="P32" s="2">
        <f>(N32-R32)*6.21%*80%</f>
        <v>76165.235172</v>
      </c>
      <c r="Q32" s="2">
        <f>(N32-R32)*6.21%*20%</f>
        <v>19041.308793</v>
      </c>
      <c r="R32" s="2">
        <f>N32*5%</f>
        <v>80690.35</v>
      </c>
      <c r="S32" s="48">
        <f>N32/J32</f>
        <v>1752.842464265543</v>
      </c>
      <c r="T32" s="2">
        <v>2375</v>
      </c>
      <c r="U32" s="4" t="s">
        <v>55</v>
      </c>
      <c r="V32" s="3"/>
      <c r="W32" s="17"/>
    </row>
    <row r="33" spans="1:23" ht="24.75" customHeight="1">
      <c r="A33" s="100"/>
      <c r="B33" s="100"/>
      <c r="C33" s="88"/>
      <c r="D33" s="100"/>
      <c r="E33" s="102"/>
      <c r="F33" s="102"/>
      <c r="G33" s="100"/>
      <c r="H33" s="100"/>
      <c r="I33" s="101"/>
      <c r="J33" s="101"/>
      <c r="K33" s="101"/>
      <c r="L33" s="117"/>
      <c r="M33" s="65" t="s">
        <v>350</v>
      </c>
      <c r="N33" s="2">
        <v>216805</v>
      </c>
      <c r="O33" s="2">
        <f t="shared" si="0"/>
        <v>193174</v>
      </c>
      <c r="P33" s="2">
        <f>(N33-R33)*6.21%*80%</f>
        <v>10232.328780000002</v>
      </c>
      <c r="Q33" s="2">
        <f>(N33-R33)*6.21%*20%</f>
        <v>2558.0821950000004</v>
      </c>
      <c r="R33" s="2">
        <f>N33*5%</f>
        <v>10840.25</v>
      </c>
      <c r="S33" s="48">
        <f>N33/J32</f>
        <v>235.48355563279316</v>
      </c>
      <c r="T33" s="2">
        <v>2375</v>
      </c>
      <c r="U33" s="4" t="s">
        <v>55</v>
      </c>
      <c r="V33" s="3"/>
      <c r="W33" s="17"/>
    </row>
    <row r="34" spans="1:23" ht="56.25" customHeight="1">
      <c r="A34" s="100"/>
      <c r="B34" s="100"/>
      <c r="C34" s="88"/>
      <c r="D34" s="100"/>
      <c r="E34" s="102"/>
      <c r="F34" s="102"/>
      <c r="G34" s="100"/>
      <c r="H34" s="100"/>
      <c r="I34" s="101"/>
      <c r="J34" s="101"/>
      <c r="K34" s="101"/>
      <c r="L34" s="117"/>
      <c r="M34" s="65" t="s">
        <v>1323</v>
      </c>
      <c r="N34" s="2">
        <v>93544</v>
      </c>
      <c r="O34" s="2">
        <f t="shared" si="0"/>
        <v>83348</v>
      </c>
      <c r="P34" s="2">
        <f>(N34-R34)*6.21%*80%</f>
        <v>4414.902624000001</v>
      </c>
      <c r="Q34" s="2">
        <f>(N34-R34)*6.21%*20%</f>
        <v>1103.7256560000003</v>
      </c>
      <c r="R34" s="2">
        <f>N34*5%</f>
        <v>4677.2</v>
      </c>
      <c r="S34" s="48">
        <f>N34/J32</f>
        <v>101.60316287961072</v>
      </c>
      <c r="T34" s="2">
        <f>T33</f>
        <v>2375</v>
      </c>
      <c r="U34" s="4" t="s">
        <v>1324</v>
      </c>
      <c r="V34" s="3"/>
      <c r="W34" s="17"/>
    </row>
    <row r="35" spans="1:23" ht="21.75" customHeight="1">
      <c r="A35" s="100"/>
      <c r="B35" s="100"/>
      <c r="C35" s="88"/>
      <c r="D35" s="100"/>
      <c r="E35" s="102"/>
      <c r="F35" s="102"/>
      <c r="G35" s="100"/>
      <c r="H35" s="100"/>
      <c r="I35" s="101"/>
      <c r="J35" s="101"/>
      <c r="K35" s="101"/>
      <c r="L35" s="117"/>
      <c r="M35" s="65" t="s">
        <v>67</v>
      </c>
      <c r="N35" s="2">
        <f>SUM(N32:N34)</f>
        <v>1924156</v>
      </c>
      <c r="O35" s="2">
        <v>1714433</v>
      </c>
      <c r="P35" s="2">
        <f>SUM(P32:P34)</f>
        <v>90812.46657599999</v>
      </c>
      <c r="Q35" s="2">
        <f>SUM(Q32:Q34)</f>
        <v>22703.116643999998</v>
      </c>
      <c r="R35" s="2">
        <f>SUM(R32:R34)</f>
        <v>96207.8</v>
      </c>
      <c r="S35" s="48">
        <f>N35/J32</f>
        <v>2089.929182777947</v>
      </c>
      <c r="T35" s="2">
        <v>2375</v>
      </c>
      <c r="U35" s="4"/>
      <c r="V35" s="3"/>
      <c r="W35" s="17"/>
    </row>
    <row r="36" spans="1:24" s="13" customFormat="1" ht="62.25" customHeight="1">
      <c r="A36" s="43" t="s">
        <v>808</v>
      </c>
      <c r="B36" s="43" t="s">
        <v>808</v>
      </c>
      <c r="C36" s="44" t="s">
        <v>353</v>
      </c>
      <c r="D36" s="43">
        <v>1992</v>
      </c>
      <c r="E36" s="45" t="s">
        <v>77</v>
      </c>
      <c r="F36" s="45" t="s">
        <v>354</v>
      </c>
      <c r="G36" s="43">
        <v>2</v>
      </c>
      <c r="H36" s="43">
        <v>4</v>
      </c>
      <c r="I36" s="46">
        <v>468.93</v>
      </c>
      <c r="J36" s="46">
        <v>388.93</v>
      </c>
      <c r="K36" s="46">
        <v>149.53</v>
      </c>
      <c r="L36" s="43">
        <v>25</v>
      </c>
      <c r="M36" s="65" t="s">
        <v>351</v>
      </c>
      <c r="N36" s="2">
        <v>759584</v>
      </c>
      <c r="O36" s="2">
        <v>676794</v>
      </c>
      <c r="P36" s="2">
        <f>(N36-R36)*6.21%*80%</f>
        <v>35849.326464000005</v>
      </c>
      <c r="Q36" s="2">
        <f>(N36-R36)*6.21%*20%</f>
        <v>8962.331616000001</v>
      </c>
      <c r="R36" s="2">
        <f>N36*5%</f>
        <v>37979.200000000004</v>
      </c>
      <c r="S36" s="48">
        <f>N36/J36</f>
        <v>1953.0095389915923</v>
      </c>
      <c r="T36" s="2">
        <v>2375</v>
      </c>
      <c r="U36" s="4" t="s">
        <v>55</v>
      </c>
      <c r="V36" s="16"/>
      <c r="X36" s="29"/>
    </row>
    <row r="37" spans="1:22" ht="20.25" customHeight="1">
      <c r="A37" s="100" t="s">
        <v>809</v>
      </c>
      <c r="B37" s="100" t="s">
        <v>809</v>
      </c>
      <c r="C37" s="88" t="s">
        <v>219</v>
      </c>
      <c r="D37" s="100">
        <v>1989</v>
      </c>
      <c r="E37" s="102" t="s">
        <v>77</v>
      </c>
      <c r="F37" s="102" t="s">
        <v>349</v>
      </c>
      <c r="G37" s="100">
        <v>2</v>
      </c>
      <c r="H37" s="100">
        <v>3</v>
      </c>
      <c r="I37" s="101">
        <v>1051.81</v>
      </c>
      <c r="J37" s="101">
        <v>961.81</v>
      </c>
      <c r="K37" s="101">
        <v>880.01</v>
      </c>
      <c r="L37" s="100">
        <v>44</v>
      </c>
      <c r="M37" s="65" t="s">
        <v>351</v>
      </c>
      <c r="N37" s="2">
        <v>1666180</v>
      </c>
      <c r="O37" s="2">
        <f t="shared" si="0"/>
        <v>1484575</v>
      </c>
      <c r="P37" s="2">
        <f>(N37-R37)*6.21%*80%</f>
        <v>78637.03128000001</v>
      </c>
      <c r="Q37" s="2">
        <f>(N37-R37)*6.21%*20%</f>
        <v>19659.257820000003</v>
      </c>
      <c r="R37" s="2">
        <f>N37*5%</f>
        <v>83309</v>
      </c>
      <c r="S37" s="48">
        <f>N37/J37</f>
        <v>1732.3379877522589</v>
      </c>
      <c r="T37" s="2">
        <v>2375</v>
      </c>
      <c r="U37" s="4" t="s">
        <v>55</v>
      </c>
      <c r="V37" s="16"/>
    </row>
    <row r="38" spans="1:22" ht="25.5" customHeight="1">
      <c r="A38" s="100"/>
      <c r="B38" s="100"/>
      <c r="C38" s="88"/>
      <c r="D38" s="100"/>
      <c r="E38" s="102"/>
      <c r="F38" s="102"/>
      <c r="G38" s="100"/>
      <c r="H38" s="100"/>
      <c r="I38" s="101"/>
      <c r="J38" s="101"/>
      <c r="K38" s="101"/>
      <c r="L38" s="100"/>
      <c r="M38" s="65" t="s">
        <v>350</v>
      </c>
      <c r="N38" s="2">
        <v>216805</v>
      </c>
      <c r="O38" s="2">
        <f t="shared" si="0"/>
        <v>193174</v>
      </c>
      <c r="P38" s="2">
        <f>(N38-R38)*6.21%*80%</f>
        <v>10232.328780000002</v>
      </c>
      <c r="Q38" s="2">
        <f>(N38-R38)*6.21%*20%</f>
        <v>2558.0821950000004</v>
      </c>
      <c r="R38" s="2">
        <f>N38*5%</f>
        <v>10840.25</v>
      </c>
      <c r="S38" s="48">
        <f>N38/J37</f>
        <v>225.41354321539598</v>
      </c>
      <c r="T38" s="2">
        <v>2375</v>
      </c>
      <c r="U38" s="4" t="s">
        <v>55</v>
      </c>
      <c r="V38" s="16"/>
    </row>
    <row r="39" spans="1:22" ht="52.5" customHeight="1">
      <c r="A39" s="100"/>
      <c r="B39" s="100"/>
      <c r="C39" s="88"/>
      <c r="D39" s="100"/>
      <c r="E39" s="102"/>
      <c r="F39" s="102"/>
      <c r="G39" s="100"/>
      <c r="H39" s="100"/>
      <c r="I39" s="101"/>
      <c r="J39" s="101"/>
      <c r="K39" s="101"/>
      <c r="L39" s="100"/>
      <c r="M39" s="65" t="s">
        <v>1323</v>
      </c>
      <c r="N39" s="2">
        <v>93637</v>
      </c>
      <c r="O39" s="2">
        <f t="shared" si="0"/>
        <v>83431</v>
      </c>
      <c r="P39" s="2">
        <f>(N39-R39)*6.21%*80%</f>
        <v>4419.291852</v>
      </c>
      <c r="Q39" s="2">
        <f>(N39-R39)*6.21%*20%</f>
        <v>1104.822963</v>
      </c>
      <c r="R39" s="2">
        <f>N39*5%</f>
        <v>4681.85</v>
      </c>
      <c r="S39" s="48">
        <f>N39/J37</f>
        <v>97.35498695168485</v>
      </c>
      <c r="T39" s="2">
        <f>T38</f>
        <v>2375</v>
      </c>
      <c r="U39" s="4" t="s">
        <v>1324</v>
      </c>
      <c r="V39" s="16"/>
    </row>
    <row r="40" spans="1:22" ht="20.25" customHeight="1">
      <c r="A40" s="100"/>
      <c r="B40" s="100"/>
      <c r="C40" s="88"/>
      <c r="D40" s="100"/>
      <c r="E40" s="102"/>
      <c r="F40" s="102"/>
      <c r="G40" s="100"/>
      <c r="H40" s="100"/>
      <c r="I40" s="101"/>
      <c r="J40" s="101"/>
      <c r="K40" s="101"/>
      <c r="L40" s="100"/>
      <c r="M40" s="65" t="s">
        <v>67</v>
      </c>
      <c r="N40" s="2">
        <f>N39+N38+N37</f>
        <v>1976622</v>
      </c>
      <c r="O40" s="2">
        <f>O39+O38+O37</f>
        <v>1761180</v>
      </c>
      <c r="P40" s="2">
        <f>P39+P38+P37</f>
        <v>93288.65191200002</v>
      </c>
      <c r="Q40" s="2">
        <f>Q39+Q38+Q37</f>
        <v>23322.162978000004</v>
      </c>
      <c r="R40" s="2">
        <f>R39+R38+R37</f>
        <v>98831.1</v>
      </c>
      <c r="S40" s="48">
        <f>N40/J37</f>
        <v>2055.1065179193397</v>
      </c>
      <c r="T40" s="2">
        <v>2375</v>
      </c>
      <c r="U40" s="4"/>
      <c r="V40" s="16"/>
    </row>
    <row r="41" spans="1:23" ht="63" customHeight="1">
      <c r="A41" s="43" t="s">
        <v>810</v>
      </c>
      <c r="B41" s="43" t="s">
        <v>810</v>
      </c>
      <c r="C41" s="44" t="s">
        <v>73</v>
      </c>
      <c r="D41" s="43">
        <v>1992</v>
      </c>
      <c r="E41" s="45" t="s">
        <v>77</v>
      </c>
      <c r="F41" s="45" t="s">
        <v>349</v>
      </c>
      <c r="G41" s="43">
        <v>2</v>
      </c>
      <c r="H41" s="43">
        <v>3</v>
      </c>
      <c r="I41" s="46">
        <v>1055.77</v>
      </c>
      <c r="J41" s="46">
        <v>962.97</v>
      </c>
      <c r="K41" s="46">
        <v>557.57</v>
      </c>
      <c r="L41" s="48">
        <v>44</v>
      </c>
      <c r="M41" s="65" t="s">
        <v>351</v>
      </c>
      <c r="N41" s="48">
        <v>1613933.5</v>
      </c>
      <c r="O41" s="2">
        <f t="shared" si="0"/>
        <v>1438023</v>
      </c>
      <c r="P41" s="2">
        <f>(N41-R41)*6.21%*80%</f>
        <v>76171.205466</v>
      </c>
      <c r="Q41" s="2">
        <f>(N41-R41)*6.21%*20%</f>
        <v>19042.8013665</v>
      </c>
      <c r="R41" s="2">
        <f>N41*5%</f>
        <v>80696.675</v>
      </c>
      <c r="S41" s="48">
        <f>N41/J41</f>
        <v>1675.995617724332</v>
      </c>
      <c r="T41" s="2">
        <v>2375</v>
      </c>
      <c r="U41" s="4" t="s">
        <v>55</v>
      </c>
      <c r="V41" s="5"/>
      <c r="W41" s="17"/>
    </row>
    <row r="42" spans="1:23" ht="22.5" customHeight="1">
      <c r="A42" s="103" t="s">
        <v>811</v>
      </c>
      <c r="B42" s="103" t="s">
        <v>811</v>
      </c>
      <c r="C42" s="84" t="s">
        <v>74</v>
      </c>
      <c r="D42" s="103">
        <v>1960</v>
      </c>
      <c r="E42" s="110" t="s">
        <v>77</v>
      </c>
      <c r="F42" s="110" t="s">
        <v>349</v>
      </c>
      <c r="G42" s="103">
        <v>2</v>
      </c>
      <c r="H42" s="103">
        <v>2</v>
      </c>
      <c r="I42" s="106">
        <v>794.94</v>
      </c>
      <c r="J42" s="106">
        <v>700.24</v>
      </c>
      <c r="K42" s="106">
        <v>351.54</v>
      </c>
      <c r="L42" s="103">
        <v>34</v>
      </c>
      <c r="M42" s="65" t="s">
        <v>351</v>
      </c>
      <c r="N42" s="2">
        <v>1362033</v>
      </c>
      <c r="O42" s="2">
        <f t="shared" si="0"/>
        <v>1213578</v>
      </c>
      <c r="P42" s="2">
        <f>(N42-R42)*6.21%*80%</f>
        <v>64282.50946800001</v>
      </c>
      <c r="Q42" s="2">
        <f>(N42-R42)*6.21%*20%</f>
        <v>16070.627367000003</v>
      </c>
      <c r="R42" s="2">
        <f>N42*5%</f>
        <v>68101.65000000001</v>
      </c>
      <c r="S42" s="48">
        <f>N42/J42</f>
        <v>1945.0945390151949</v>
      </c>
      <c r="T42" s="2">
        <v>2375</v>
      </c>
      <c r="U42" s="4" t="s">
        <v>55</v>
      </c>
      <c r="V42" s="3"/>
      <c r="W42" s="17"/>
    </row>
    <row r="43" spans="1:23" ht="19.5" customHeight="1">
      <c r="A43" s="104"/>
      <c r="B43" s="104"/>
      <c r="C43" s="85"/>
      <c r="D43" s="104"/>
      <c r="E43" s="111"/>
      <c r="F43" s="111"/>
      <c r="G43" s="104"/>
      <c r="H43" s="104"/>
      <c r="I43" s="107"/>
      <c r="J43" s="107"/>
      <c r="K43" s="107"/>
      <c r="L43" s="104"/>
      <c r="M43" s="65" t="s">
        <v>1349</v>
      </c>
      <c r="N43" s="2">
        <v>300746</v>
      </c>
      <c r="O43" s="2">
        <f t="shared" si="0"/>
        <v>267966</v>
      </c>
      <c r="P43" s="2">
        <f>(N43-R43)*6.21%*80%</f>
        <v>14194.008216000002</v>
      </c>
      <c r="Q43" s="2">
        <f>(N43-R43)*6.21%*20%</f>
        <v>3548.5020540000005</v>
      </c>
      <c r="R43" s="2">
        <f>N43*5%</f>
        <v>15037.300000000001</v>
      </c>
      <c r="S43" s="48">
        <f>N43/J42</f>
        <v>429.4898891808523</v>
      </c>
      <c r="T43" s="2">
        <f>T42</f>
        <v>2375</v>
      </c>
      <c r="U43" s="4" t="s">
        <v>1324</v>
      </c>
      <c r="V43" s="3"/>
      <c r="W43" s="17"/>
    </row>
    <row r="44" spans="1:23" ht="26.25" customHeight="1">
      <c r="A44" s="105"/>
      <c r="B44" s="105"/>
      <c r="C44" s="86"/>
      <c r="D44" s="105"/>
      <c r="E44" s="112"/>
      <c r="F44" s="112"/>
      <c r="G44" s="105"/>
      <c r="H44" s="105"/>
      <c r="I44" s="108"/>
      <c r="J44" s="108"/>
      <c r="K44" s="108"/>
      <c r="L44" s="105"/>
      <c r="M44" s="65" t="s">
        <v>67</v>
      </c>
      <c r="N44" s="2">
        <f>N43+N42</f>
        <v>1662779</v>
      </c>
      <c r="O44" s="2">
        <f>O43+O42</f>
        <v>1481544</v>
      </c>
      <c r="P44" s="2">
        <f>P43+P42</f>
        <v>78476.51768400002</v>
      </c>
      <c r="Q44" s="2">
        <f>Q43+Q42</f>
        <v>19619.129421000005</v>
      </c>
      <c r="R44" s="2">
        <f>R43+R42</f>
        <v>83138.95000000001</v>
      </c>
      <c r="S44" s="48">
        <f>N44/J42</f>
        <v>2374.584428196047</v>
      </c>
      <c r="T44" s="2">
        <f>T43</f>
        <v>2375</v>
      </c>
      <c r="U44" s="4"/>
      <c r="V44" s="3"/>
      <c r="W44" s="17"/>
    </row>
    <row r="45" spans="1:22" ht="18" customHeight="1">
      <c r="A45" s="100" t="s">
        <v>812</v>
      </c>
      <c r="B45" s="100" t="s">
        <v>812</v>
      </c>
      <c r="C45" s="88" t="s">
        <v>75</v>
      </c>
      <c r="D45" s="100">
        <v>1989</v>
      </c>
      <c r="E45" s="102" t="s">
        <v>77</v>
      </c>
      <c r="F45" s="102" t="s">
        <v>354</v>
      </c>
      <c r="G45" s="100">
        <v>2</v>
      </c>
      <c r="H45" s="100">
        <v>4</v>
      </c>
      <c r="I45" s="101">
        <v>467</v>
      </c>
      <c r="J45" s="101">
        <v>390.05</v>
      </c>
      <c r="K45" s="101">
        <v>243.4</v>
      </c>
      <c r="L45" s="100">
        <v>23</v>
      </c>
      <c r="M45" s="65" t="s">
        <v>351</v>
      </c>
      <c r="N45" s="2">
        <v>714814</v>
      </c>
      <c r="O45" s="2">
        <f t="shared" si="0"/>
        <v>636903</v>
      </c>
      <c r="P45" s="2">
        <f>(N45-R45)*6.21%*80%</f>
        <v>33736.36154400001</v>
      </c>
      <c r="Q45" s="2">
        <f>(N45-R45)*6.21%*20%</f>
        <v>8434.090386000002</v>
      </c>
      <c r="R45" s="2">
        <f>N45*5%</f>
        <v>35740.700000000004</v>
      </c>
      <c r="S45" s="48">
        <f>N45/J45</f>
        <v>1832.6214587873349</v>
      </c>
      <c r="T45" s="2">
        <v>2375</v>
      </c>
      <c r="U45" s="4" t="s">
        <v>55</v>
      </c>
      <c r="V45" s="16"/>
    </row>
    <row r="46" spans="1:22" ht="25.5" customHeight="1">
      <c r="A46" s="100"/>
      <c r="B46" s="100"/>
      <c r="C46" s="88"/>
      <c r="D46" s="100"/>
      <c r="E46" s="102"/>
      <c r="F46" s="102"/>
      <c r="G46" s="100"/>
      <c r="H46" s="100"/>
      <c r="I46" s="101"/>
      <c r="J46" s="101"/>
      <c r="K46" s="101"/>
      <c r="L46" s="100"/>
      <c r="M46" s="65" t="s">
        <v>350</v>
      </c>
      <c r="N46" s="2">
        <v>62616</v>
      </c>
      <c r="O46" s="2">
        <f t="shared" si="0"/>
        <v>55791</v>
      </c>
      <c r="P46" s="2">
        <f>(N46-R46)*6.21%*80%</f>
        <v>2955.224736</v>
      </c>
      <c r="Q46" s="2">
        <f>(N46-R46)*6.21%*20%</f>
        <v>738.806184</v>
      </c>
      <c r="R46" s="2">
        <f>N46*5%</f>
        <v>3130.8</v>
      </c>
      <c r="S46" s="48">
        <f>N46/J45</f>
        <v>160.53326496603</v>
      </c>
      <c r="T46" s="2">
        <v>2375</v>
      </c>
      <c r="U46" s="4" t="s">
        <v>55</v>
      </c>
      <c r="V46" s="16"/>
    </row>
    <row r="47" spans="1:22" ht="53.25" customHeight="1">
      <c r="A47" s="100"/>
      <c r="B47" s="100"/>
      <c r="C47" s="88"/>
      <c r="D47" s="100"/>
      <c r="E47" s="102"/>
      <c r="F47" s="102"/>
      <c r="G47" s="100"/>
      <c r="H47" s="100"/>
      <c r="I47" s="101"/>
      <c r="J47" s="101"/>
      <c r="K47" s="101"/>
      <c r="L47" s="100"/>
      <c r="M47" s="65" t="s">
        <v>1323</v>
      </c>
      <c r="N47" s="2">
        <v>63616</v>
      </c>
      <c r="O47" s="2">
        <f t="shared" si="0"/>
        <v>56682</v>
      </c>
      <c r="P47" s="2">
        <f>(N47-R47)*6.21%*80%</f>
        <v>3002.420736</v>
      </c>
      <c r="Q47" s="2">
        <f>(N47-R47)*6.21%*20%</f>
        <v>750.605184</v>
      </c>
      <c r="R47" s="2">
        <f>N47*5%</f>
        <v>3180.8</v>
      </c>
      <c r="S47" s="48">
        <f>N47/J45</f>
        <v>163.0970388411742</v>
      </c>
      <c r="T47" s="2">
        <f>T46</f>
        <v>2375</v>
      </c>
      <c r="U47" s="4" t="s">
        <v>1324</v>
      </c>
      <c r="V47" s="16"/>
    </row>
    <row r="48" spans="1:22" ht="16.5" customHeight="1">
      <c r="A48" s="100"/>
      <c r="B48" s="100"/>
      <c r="C48" s="88"/>
      <c r="D48" s="100"/>
      <c r="E48" s="102"/>
      <c r="F48" s="102"/>
      <c r="G48" s="100"/>
      <c r="H48" s="100"/>
      <c r="I48" s="101"/>
      <c r="J48" s="101"/>
      <c r="K48" s="101"/>
      <c r="L48" s="100"/>
      <c r="M48" s="65" t="s">
        <v>67</v>
      </c>
      <c r="N48" s="2">
        <f>SUM(N45:N47)</f>
        <v>841046</v>
      </c>
      <c r="O48" s="2">
        <v>749375</v>
      </c>
      <c r="P48" s="2">
        <f>SUM(P45:P47)</f>
        <v>39694.007016</v>
      </c>
      <c r="Q48" s="2">
        <f>SUM(Q45:Q47)</f>
        <v>9923.501754</v>
      </c>
      <c r="R48" s="2">
        <v>42053</v>
      </c>
      <c r="S48" s="48">
        <f>N48/J45</f>
        <v>2156.2517625945393</v>
      </c>
      <c r="T48" s="2">
        <v>2375</v>
      </c>
      <c r="U48" s="4"/>
      <c r="V48" s="16"/>
    </row>
    <row r="49" spans="1:22" ht="15" customHeight="1">
      <c r="A49" s="100" t="s">
        <v>813</v>
      </c>
      <c r="B49" s="100" t="s">
        <v>813</v>
      </c>
      <c r="C49" s="88" t="s">
        <v>216</v>
      </c>
      <c r="D49" s="100">
        <v>1973</v>
      </c>
      <c r="E49" s="102" t="s">
        <v>77</v>
      </c>
      <c r="F49" s="102" t="s">
        <v>349</v>
      </c>
      <c r="G49" s="100">
        <v>2</v>
      </c>
      <c r="H49" s="100">
        <v>3</v>
      </c>
      <c r="I49" s="101">
        <v>1024.82</v>
      </c>
      <c r="J49" s="101">
        <v>934.82</v>
      </c>
      <c r="K49" s="101">
        <v>646.52</v>
      </c>
      <c r="L49" s="100">
        <v>34</v>
      </c>
      <c r="M49" s="65" t="s">
        <v>351</v>
      </c>
      <c r="N49" s="2">
        <v>1693707</v>
      </c>
      <c r="O49" s="2">
        <f>(N49-R49)*93.79%</f>
        <v>1509101.405535</v>
      </c>
      <c r="P49" s="2">
        <f>(N49-R49)*6.21%*80%</f>
        <v>79936.195572</v>
      </c>
      <c r="Q49" s="2">
        <f>(N49-R49)*6.21%*20%</f>
        <v>19984.048893</v>
      </c>
      <c r="R49" s="2">
        <f>N49*5%</f>
        <v>84685.35</v>
      </c>
      <c r="S49" s="48">
        <f>N49/J49</f>
        <v>1811.8001326458568</v>
      </c>
      <c r="T49" s="2">
        <v>2375</v>
      </c>
      <c r="U49" s="4" t="s">
        <v>55</v>
      </c>
      <c r="V49" s="16"/>
    </row>
    <row r="50" spans="1:22" ht="25.5" customHeight="1">
      <c r="A50" s="100"/>
      <c r="B50" s="100"/>
      <c r="C50" s="88"/>
      <c r="D50" s="100"/>
      <c r="E50" s="102"/>
      <c r="F50" s="102"/>
      <c r="G50" s="100"/>
      <c r="H50" s="100"/>
      <c r="I50" s="101"/>
      <c r="J50" s="101"/>
      <c r="K50" s="101"/>
      <c r="L50" s="100"/>
      <c r="M50" s="65" t="s">
        <v>350</v>
      </c>
      <c r="N50" s="2">
        <v>199819</v>
      </c>
      <c r="O50" s="2">
        <f>(N50-R50)*93.79%</f>
        <v>178039.728095</v>
      </c>
      <c r="P50" s="2">
        <f>(N50-R50)*6.21%*80%</f>
        <v>9430.657524</v>
      </c>
      <c r="Q50" s="2">
        <f>(N50-R50)*6.21%*20%</f>
        <v>2357.664381</v>
      </c>
      <c r="R50" s="2">
        <f>N50*5%</f>
        <v>9990.95</v>
      </c>
      <c r="S50" s="48">
        <f>N50/J49</f>
        <v>213.75131041269975</v>
      </c>
      <c r="T50" s="2">
        <v>2375</v>
      </c>
      <c r="U50" s="4" t="s">
        <v>55</v>
      </c>
      <c r="V50" s="16"/>
    </row>
    <row r="51" spans="1:22" ht="51" customHeight="1">
      <c r="A51" s="100"/>
      <c r="B51" s="100"/>
      <c r="C51" s="88"/>
      <c r="D51" s="100"/>
      <c r="E51" s="102"/>
      <c r="F51" s="102"/>
      <c r="G51" s="100"/>
      <c r="H51" s="100"/>
      <c r="I51" s="101"/>
      <c r="J51" s="101"/>
      <c r="K51" s="101"/>
      <c r="L51" s="100"/>
      <c r="M51" s="65" t="s">
        <v>1323</v>
      </c>
      <c r="N51" s="2">
        <v>110423</v>
      </c>
      <c r="O51" s="2">
        <f>(N51-R51)*93.79%</f>
        <v>98387.44511500001</v>
      </c>
      <c r="P51" s="2">
        <f>(N51-R51)*6.21%*80%</f>
        <v>5211.523908000001</v>
      </c>
      <c r="Q51" s="2">
        <f>(N51-R51)*6.21%*20%</f>
        <v>1302.8809770000003</v>
      </c>
      <c r="R51" s="2">
        <f>N51*5%</f>
        <v>5521.150000000001</v>
      </c>
      <c r="S51" s="48">
        <f>N51/J49</f>
        <v>118.12220534434437</v>
      </c>
      <c r="T51" s="2">
        <f>T50</f>
        <v>2375</v>
      </c>
      <c r="U51" s="4" t="s">
        <v>1324</v>
      </c>
      <c r="V51" s="16"/>
    </row>
    <row r="52" spans="1:22" ht="16.5" customHeight="1">
      <c r="A52" s="100"/>
      <c r="B52" s="100"/>
      <c r="C52" s="88"/>
      <c r="D52" s="100"/>
      <c r="E52" s="102"/>
      <c r="F52" s="102"/>
      <c r="G52" s="100"/>
      <c r="H52" s="100"/>
      <c r="I52" s="101"/>
      <c r="J52" s="101"/>
      <c r="K52" s="101"/>
      <c r="L52" s="100"/>
      <c r="M52" s="65" t="s">
        <v>67</v>
      </c>
      <c r="N52" s="2">
        <f>SUM(N49:N51)</f>
        <v>2003949</v>
      </c>
      <c r="O52" s="2">
        <f>SUM(O49:O51)</f>
        <v>1785528.5787449998</v>
      </c>
      <c r="P52" s="2">
        <f>SUM(P49:P51)</f>
        <v>94578.377004</v>
      </c>
      <c r="Q52" s="2">
        <f>SUM(Q49:Q51)</f>
        <v>23644.594251</v>
      </c>
      <c r="R52" s="2">
        <f>SUM(R49:R51)</f>
        <v>100197.45</v>
      </c>
      <c r="S52" s="48">
        <f>N52/J49</f>
        <v>2143.673648402901</v>
      </c>
      <c r="T52" s="2">
        <v>2375</v>
      </c>
      <c r="U52" s="4"/>
      <c r="V52" s="16"/>
    </row>
    <row r="53" spans="1:22" ht="65.25" customHeight="1">
      <c r="A53" s="43" t="s">
        <v>814</v>
      </c>
      <c r="B53" s="43" t="s">
        <v>814</v>
      </c>
      <c r="C53" s="44" t="s">
        <v>217</v>
      </c>
      <c r="D53" s="43">
        <v>1975</v>
      </c>
      <c r="E53" s="45" t="s">
        <v>77</v>
      </c>
      <c r="F53" s="45" t="s">
        <v>349</v>
      </c>
      <c r="G53" s="43">
        <v>2</v>
      </c>
      <c r="H53" s="43">
        <v>3</v>
      </c>
      <c r="I53" s="46">
        <v>918.32</v>
      </c>
      <c r="J53" s="46">
        <v>828.32</v>
      </c>
      <c r="K53" s="46">
        <v>604.62</v>
      </c>
      <c r="L53" s="43">
        <v>36</v>
      </c>
      <c r="M53" s="65" t="s">
        <v>351</v>
      </c>
      <c r="N53" s="2">
        <v>1713934</v>
      </c>
      <c r="O53" s="2">
        <v>1527123</v>
      </c>
      <c r="P53" s="2">
        <f aca="true" t="shared" si="1" ref="P53:P58">(N53-R53)*6.21%*80%</f>
        <v>80890.829064</v>
      </c>
      <c r="Q53" s="2">
        <f aca="true" t="shared" si="2" ref="Q53:Q58">(N53-R53)*6.21%*20%</f>
        <v>20222.707266</v>
      </c>
      <c r="R53" s="2">
        <f aca="true" t="shared" si="3" ref="R53:R58">N53*5%</f>
        <v>85696.70000000001</v>
      </c>
      <c r="S53" s="48">
        <f>N53/J53</f>
        <v>2069.1689202240677</v>
      </c>
      <c r="T53" s="2">
        <v>2375</v>
      </c>
      <c r="U53" s="4" t="s">
        <v>55</v>
      </c>
      <c r="V53" s="16"/>
    </row>
    <row r="54" spans="1:22" ht="63" customHeight="1">
      <c r="A54" s="43" t="s">
        <v>815</v>
      </c>
      <c r="B54" s="43" t="s">
        <v>815</v>
      </c>
      <c r="C54" s="44" t="s">
        <v>218</v>
      </c>
      <c r="D54" s="43">
        <v>1990</v>
      </c>
      <c r="E54" s="45" t="s">
        <v>77</v>
      </c>
      <c r="F54" s="45" t="s">
        <v>354</v>
      </c>
      <c r="G54" s="43">
        <v>2</v>
      </c>
      <c r="H54" s="43">
        <v>4</v>
      </c>
      <c r="I54" s="46">
        <v>425.12</v>
      </c>
      <c r="J54" s="46">
        <v>345.12</v>
      </c>
      <c r="K54" s="46">
        <v>275.82</v>
      </c>
      <c r="L54" s="43">
        <v>20</v>
      </c>
      <c r="M54" s="65" t="s">
        <v>351</v>
      </c>
      <c r="N54" s="2">
        <v>723779</v>
      </c>
      <c r="O54" s="2">
        <f>(N54-R54)*93.79%</f>
        <v>644890.7078950001</v>
      </c>
      <c r="P54" s="2">
        <f t="shared" si="1"/>
        <v>34159.473684000004</v>
      </c>
      <c r="Q54" s="2">
        <f t="shared" si="2"/>
        <v>8539.868421000001</v>
      </c>
      <c r="R54" s="2">
        <f t="shared" si="3"/>
        <v>36188.950000000004</v>
      </c>
      <c r="S54" s="48">
        <f>N54/J54</f>
        <v>2097.1806907742234</v>
      </c>
      <c r="T54" s="2">
        <v>2375</v>
      </c>
      <c r="U54" s="4" t="s">
        <v>55</v>
      </c>
      <c r="V54" s="16"/>
    </row>
    <row r="55" spans="1:22" ht="60.75" customHeight="1">
      <c r="A55" s="43" t="s">
        <v>816</v>
      </c>
      <c r="B55" s="43" t="s">
        <v>816</v>
      </c>
      <c r="C55" s="44" t="s">
        <v>220</v>
      </c>
      <c r="D55" s="43">
        <v>1964</v>
      </c>
      <c r="E55" s="45" t="s">
        <v>77</v>
      </c>
      <c r="F55" s="45" t="s">
        <v>349</v>
      </c>
      <c r="G55" s="43">
        <v>2</v>
      </c>
      <c r="H55" s="43">
        <v>2</v>
      </c>
      <c r="I55" s="46">
        <v>595.81</v>
      </c>
      <c r="J55" s="46">
        <v>535.81</v>
      </c>
      <c r="K55" s="46">
        <v>302.01</v>
      </c>
      <c r="L55" s="43">
        <v>22</v>
      </c>
      <c r="M55" s="65" t="s">
        <v>351</v>
      </c>
      <c r="N55" s="2">
        <v>1183819</v>
      </c>
      <c r="O55" s="2">
        <v>1054788</v>
      </c>
      <c r="P55" s="2">
        <f t="shared" si="1"/>
        <v>55871.52152400001</v>
      </c>
      <c r="Q55" s="2">
        <f t="shared" si="2"/>
        <v>13967.880381000003</v>
      </c>
      <c r="R55" s="2">
        <f t="shared" si="3"/>
        <v>59190.950000000004</v>
      </c>
      <c r="S55" s="48">
        <f>N55/J55</f>
        <v>2209.400720404621</v>
      </c>
      <c r="T55" s="2">
        <v>2375</v>
      </c>
      <c r="U55" s="4" t="s">
        <v>55</v>
      </c>
      <c r="V55" s="16"/>
    </row>
    <row r="56" spans="1:22" ht="14.25" customHeight="1">
      <c r="A56" s="100" t="s">
        <v>817</v>
      </c>
      <c r="B56" s="100" t="s">
        <v>817</v>
      </c>
      <c r="C56" s="88" t="s">
        <v>76</v>
      </c>
      <c r="D56" s="100">
        <v>1987</v>
      </c>
      <c r="E56" s="102" t="s">
        <v>77</v>
      </c>
      <c r="F56" s="102" t="s">
        <v>349</v>
      </c>
      <c r="G56" s="100">
        <v>2</v>
      </c>
      <c r="H56" s="100">
        <v>2</v>
      </c>
      <c r="I56" s="101">
        <v>708.1</v>
      </c>
      <c r="J56" s="101">
        <v>641.91</v>
      </c>
      <c r="K56" s="101">
        <v>456.31</v>
      </c>
      <c r="L56" s="100">
        <v>24</v>
      </c>
      <c r="M56" s="65" t="s">
        <v>351</v>
      </c>
      <c r="N56" s="2">
        <v>1039426</v>
      </c>
      <c r="O56" s="2">
        <f>(N56-R56)*93.79%</f>
        <v>926133.76313</v>
      </c>
      <c r="P56" s="2">
        <f t="shared" si="1"/>
        <v>49056.749496000004</v>
      </c>
      <c r="Q56" s="2">
        <f t="shared" si="2"/>
        <v>12264.187374000001</v>
      </c>
      <c r="R56" s="2">
        <f t="shared" si="3"/>
        <v>51971.3</v>
      </c>
      <c r="S56" s="48">
        <f>N56/J56</f>
        <v>1619.2706142605662</v>
      </c>
      <c r="T56" s="2">
        <v>2375</v>
      </c>
      <c r="U56" s="4" t="s">
        <v>55</v>
      </c>
      <c r="V56" s="16"/>
    </row>
    <row r="57" spans="1:22" ht="25.5" customHeight="1">
      <c r="A57" s="100"/>
      <c r="B57" s="100"/>
      <c r="C57" s="88"/>
      <c r="D57" s="100"/>
      <c r="E57" s="102"/>
      <c r="F57" s="102"/>
      <c r="G57" s="100"/>
      <c r="H57" s="100"/>
      <c r="I57" s="101"/>
      <c r="J57" s="101"/>
      <c r="K57" s="101"/>
      <c r="L57" s="100"/>
      <c r="M57" s="65" t="s">
        <v>350</v>
      </c>
      <c r="N57" s="2">
        <v>121691</v>
      </c>
      <c r="O57" s="2">
        <f>(N57-R57)*93.79%</f>
        <v>108427.289455</v>
      </c>
      <c r="P57" s="2">
        <f t="shared" si="1"/>
        <v>5743.328436</v>
      </c>
      <c r="Q57" s="2">
        <f t="shared" si="2"/>
        <v>1435.832109</v>
      </c>
      <c r="R57" s="2">
        <f t="shared" si="3"/>
        <v>6084.55</v>
      </c>
      <c r="S57" s="48">
        <f>N57/J56</f>
        <v>189.57642037045693</v>
      </c>
      <c r="T57" s="2">
        <v>2375</v>
      </c>
      <c r="U57" s="4" t="s">
        <v>55</v>
      </c>
      <c r="V57" s="16"/>
    </row>
    <row r="58" spans="1:22" ht="54" customHeight="1">
      <c r="A58" s="100"/>
      <c r="B58" s="100"/>
      <c r="C58" s="88"/>
      <c r="D58" s="100"/>
      <c r="E58" s="102"/>
      <c r="F58" s="102"/>
      <c r="G58" s="100"/>
      <c r="H58" s="100"/>
      <c r="I58" s="101"/>
      <c r="J58" s="101"/>
      <c r="K58" s="101"/>
      <c r="L58" s="100"/>
      <c r="M58" s="65" t="s">
        <v>1323</v>
      </c>
      <c r="N58" s="2">
        <v>102439</v>
      </c>
      <c r="O58" s="2">
        <f>(N58-R58)*93.79%</f>
        <v>91273.66119500001</v>
      </c>
      <c r="P58" s="2">
        <f t="shared" si="1"/>
        <v>4834.711044000001</v>
      </c>
      <c r="Q58" s="2">
        <f t="shared" si="2"/>
        <v>1208.6777610000001</v>
      </c>
      <c r="R58" s="2">
        <f t="shared" si="3"/>
        <v>5121.950000000001</v>
      </c>
      <c r="S58" s="48">
        <f>N58/J56</f>
        <v>159.58467697963889</v>
      </c>
      <c r="T58" s="2">
        <f>T57</f>
        <v>2375</v>
      </c>
      <c r="U58" s="4" t="s">
        <v>1324</v>
      </c>
      <c r="V58" s="16"/>
    </row>
    <row r="59" spans="1:22" ht="20.25" customHeight="1">
      <c r="A59" s="100"/>
      <c r="B59" s="100"/>
      <c r="C59" s="88"/>
      <c r="D59" s="100"/>
      <c r="E59" s="102"/>
      <c r="F59" s="102"/>
      <c r="G59" s="100"/>
      <c r="H59" s="100"/>
      <c r="I59" s="101"/>
      <c r="J59" s="101"/>
      <c r="K59" s="101"/>
      <c r="L59" s="100"/>
      <c r="M59" s="65" t="s">
        <v>67</v>
      </c>
      <c r="N59" s="2">
        <f>N58+N57+N56</f>
        <v>1263556</v>
      </c>
      <c r="O59" s="2">
        <v>1125834</v>
      </c>
      <c r="P59" s="2">
        <f>P58+P57+P56</f>
        <v>59634.788976</v>
      </c>
      <c r="Q59" s="2">
        <f>Q58+Q57+Q56</f>
        <v>14908.697244</v>
      </c>
      <c r="R59" s="2">
        <f>R58+R57+R56</f>
        <v>63177.8</v>
      </c>
      <c r="S59" s="48">
        <f>N59/J56</f>
        <v>1968.431711610662</v>
      </c>
      <c r="T59" s="2">
        <v>2375</v>
      </c>
      <c r="U59" s="4"/>
      <c r="V59" s="16"/>
    </row>
    <row r="60" spans="1:24" ht="20.25" customHeight="1">
      <c r="A60" s="89" t="s">
        <v>67</v>
      </c>
      <c r="B60" s="90"/>
      <c r="C60" s="91"/>
      <c r="D60" s="43"/>
      <c r="E60" s="43"/>
      <c r="F60" s="43"/>
      <c r="G60" s="43"/>
      <c r="H60" s="43"/>
      <c r="I60" s="46">
        <f>SUM(I19:I59)</f>
        <v>12621.740000000002</v>
      </c>
      <c r="J60" s="46">
        <f>SUM(J19:J59)</f>
        <v>11400.84</v>
      </c>
      <c r="K60" s="46">
        <f>SUM(K19:K59)</f>
        <v>8002.449999999999</v>
      </c>
      <c r="L60" s="48">
        <f>SUM(L19:L59)</f>
        <v>482</v>
      </c>
      <c r="M60" s="43"/>
      <c r="N60" s="22">
        <f>N59+N55+N54+N53+N52+N48+N44+N41+N40+N36+N35+N31+N28+N25+N21</f>
        <v>18622608.5</v>
      </c>
      <c r="O60" s="22">
        <v>16592836</v>
      </c>
      <c r="P60" s="22">
        <f>P59+P55+P54+P53+P52+P48+P44+P41+P40+P36+P35+P31+P28+P25+P21</f>
        <v>878912.630766</v>
      </c>
      <c r="Q60" s="22">
        <v>219729</v>
      </c>
      <c r="R60" s="22">
        <v>931131</v>
      </c>
      <c r="S60" s="48">
        <f>N60/I60</f>
        <v>1475.43908367626</v>
      </c>
      <c r="T60" s="2">
        <v>2375</v>
      </c>
      <c r="U60" s="4"/>
      <c r="V60" s="5"/>
      <c r="X60" s="30">
        <f>O60+P60+Q60+R60</f>
        <v>18622608.630766</v>
      </c>
    </row>
    <row r="61" spans="1:21" ht="18.75" customHeight="1">
      <c r="A61" s="100" t="s">
        <v>421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1:21" ht="18.75" customHeight="1">
      <c r="A62" s="100" t="s">
        <v>78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1:21" ht="18.75" customHeight="1">
      <c r="A63" s="43"/>
      <c r="B63" s="43"/>
      <c r="C63" s="43" t="s">
        <v>423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1:21" ht="21.75" customHeight="1">
      <c r="A64" s="100" t="s">
        <v>84</v>
      </c>
      <c r="B64" s="100" t="s">
        <v>65</v>
      </c>
      <c r="C64" s="88" t="s">
        <v>79</v>
      </c>
      <c r="D64" s="100">
        <v>1994</v>
      </c>
      <c r="E64" s="102" t="s">
        <v>77</v>
      </c>
      <c r="F64" s="102" t="s">
        <v>349</v>
      </c>
      <c r="G64" s="100">
        <v>4</v>
      </c>
      <c r="H64" s="100">
        <v>1</v>
      </c>
      <c r="I64" s="101">
        <v>865.6</v>
      </c>
      <c r="J64" s="101">
        <v>744.13</v>
      </c>
      <c r="K64" s="101">
        <v>465.97</v>
      </c>
      <c r="L64" s="100">
        <v>37</v>
      </c>
      <c r="M64" s="65" t="s">
        <v>351</v>
      </c>
      <c r="N64" s="2">
        <v>1271042</v>
      </c>
      <c r="O64" s="48">
        <f>(N64-R64)*93.79%</f>
        <v>1132504.77721</v>
      </c>
      <c r="P64" s="48">
        <f>(N64-R64)*6.21%*80%</f>
        <v>59988.098232</v>
      </c>
      <c r="Q64" s="48">
        <f>(N64-R64)*6.21%*20%</f>
        <v>14997.024558</v>
      </c>
      <c r="R64" s="48">
        <f>N64*5%</f>
        <v>63552.100000000006</v>
      </c>
      <c r="S64" s="48">
        <f>N64/J64</f>
        <v>1708.0913281281496</v>
      </c>
      <c r="T64" s="2">
        <v>1925</v>
      </c>
      <c r="U64" s="4" t="s">
        <v>55</v>
      </c>
    </row>
    <row r="65" spans="1:21" ht="42.75" customHeight="1">
      <c r="A65" s="100"/>
      <c r="B65" s="100"/>
      <c r="C65" s="88"/>
      <c r="D65" s="100"/>
      <c r="E65" s="102"/>
      <c r="F65" s="102"/>
      <c r="G65" s="100"/>
      <c r="H65" s="100"/>
      <c r="I65" s="101"/>
      <c r="J65" s="101"/>
      <c r="K65" s="101"/>
      <c r="L65" s="100"/>
      <c r="M65" s="65" t="s">
        <v>355</v>
      </c>
      <c r="N65" s="2">
        <v>127104</v>
      </c>
      <c r="O65" s="48">
        <f>(N65-R65)*93.79%</f>
        <v>113250.29952000002</v>
      </c>
      <c r="P65" s="48">
        <f>(N65-R65)*6.21%*80%</f>
        <v>5998.800384000001</v>
      </c>
      <c r="Q65" s="48">
        <f>(N65-R65)*6.21%*20%</f>
        <v>1499.7000960000003</v>
      </c>
      <c r="R65" s="48">
        <f>N65*5%</f>
        <v>6355.200000000001</v>
      </c>
      <c r="S65" s="48">
        <f>N65/J64</f>
        <v>170.80886404257322</v>
      </c>
      <c r="T65" s="2">
        <f>T64</f>
        <v>1925</v>
      </c>
      <c r="U65" s="4" t="s">
        <v>55</v>
      </c>
    </row>
    <row r="66" spans="1:21" ht="24.75" customHeight="1">
      <c r="A66" s="100"/>
      <c r="B66" s="100"/>
      <c r="C66" s="88"/>
      <c r="D66" s="100"/>
      <c r="E66" s="102"/>
      <c r="F66" s="102"/>
      <c r="G66" s="100"/>
      <c r="H66" s="100"/>
      <c r="I66" s="101"/>
      <c r="J66" s="101"/>
      <c r="K66" s="101"/>
      <c r="L66" s="100"/>
      <c r="M66" s="65" t="s">
        <v>67</v>
      </c>
      <c r="N66" s="2">
        <f>SUM(N64:N65)</f>
        <v>1398146</v>
      </c>
      <c r="O66" s="2">
        <f>SUM(O64:O65)</f>
        <v>1245755.07673</v>
      </c>
      <c r="P66" s="2">
        <f>SUM(P64:P65)</f>
        <v>65986.89861599999</v>
      </c>
      <c r="Q66" s="2">
        <f>SUM(Q64:Q65)</f>
        <v>16496.724653999998</v>
      </c>
      <c r="R66" s="2">
        <f>SUM(R64:R65)</f>
        <v>69907.3</v>
      </c>
      <c r="S66" s="48">
        <f>N66/J64</f>
        <v>1878.900192170723</v>
      </c>
      <c r="T66" s="2">
        <f>T64</f>
        <v>1925</v>
      </c>
      <c r="U66" s="4"/>
    </row>
    <row r="67" spans="1:21" ht="63" customHeight="1">
      <c r="A67" s="43" t="s">
        <v>818</v>
      </c>
      <c r="B67" s="43" t="s">
        <v>66</v>
      </c>
      <c r="C67" s="44" t="s">
        <v>80</v>
      </c>
      <c r="D67" s="43">
        <v>1987</v>
      </c>
      <c r="E67" s="45" t="s">
        <v>77</v>
      </c>
      <c r="F67" s="45" t="s">
        <v>349</v>
      </c>
      <c r="G67" s="43">
        <v>3</v>
      </c>
      <c r="H67" s="43">
        <v>1</v>
      </c>
      <c r="I67" s="46">
        <v>1404.1</v>
      </c>
      <c r="J67" s="46">
        <v>953.19</v>
      </c>
      <c r="K67" s="46">
        <v>909.05</v>
      </c>
      <c r="L67" s="43">
        <v>32</v>
      </c>
      <c r="M67" s="65" t="s">
        <v>351</v>
      </c>
      <c r="N67" s="2">
        <v>1135906</v>
      </c>
      <c r="O67" s="48">
        <f aca="true" t="shared" si="4" ref="O67:O73">(N67-R67)*93.79%</f>
        <v>1012097.92553</v>
      </c>
      <c r="P67" s="48">
        <f aca="true" t="shared" si="5" ref="P67:P73">(N67-R67)*6.21%*80%</f>
        <v>53610.219576</v>
      </c>
      <c r="Q67" s="48">
        <f aca="true" t="shared" si="6" ref="Q67:Q73">(N67-R67)*6.21%*20%</f>
        <v>13402.554894</v>
      </c>
      <c r="R67" s="48">
        <f aca="true" t="shared" si="7" ref="R67:R73">N67*5%</f>
        <v>56795.3</v>
      </c>
      <c r="S67" s="48">
        <f aca="true" t="shared" si="8" ref="S67:S72">N67/J67</f>
        <v>1191.688960228286</v>
      </c>
      <c r="T67" s="2">
        <f>T64</f>
        <v>1925</v>
      </c>
      <c r="U67" s="4" t="s">
        <v>55</v>
      </c>
    </row>
    <row r="68" spans="1:22" ht="60.75" customHeight="1">
      <c r="A68" s="43" t="s">
        <v>85</v>
      </c>
      <c r="B68" s="43" t="s">
        <v>805</v>
      </c>
      <c r="C68" s="44" t="s">
        <v>356</v>
      </c>
      <c r="D68" s="43">
        <v>1972</v>
      </c>
      <c r="E68" s="45" t="s">
        <v>77</v>
      </c>
      <c r="F68" s="45" t="s">
        <v>357</v>
      </c>
      <c r="G68" s="43">
        <v>4</v>
      </c>
      <c r="H68" s="43">
        <v>1</v>
      </c>
      <c r="I68" s="46">
        <v>1289.39</v>
      </c>
      <c r="J68" s="46">
        <v>761.41</v>
      </c>
      <c r="K68" s="46">
        <v>506.57</v>
      </c>
      <c r="L68" s="48">
        <v>31</v>
      </c>
      <c r="M68" s="65" t="s">
        <v>351</v>
      </c>
      <c r="N68" s="2">
        <v>1018209</v>
      </c>
      <c r="O68" s="48">
        <f t="shared" si="4"/>
        <v>907229.3100450002</v>
      </c>
      <c r="P68" s="48">
        <f t="shared" si="5"/>
        <v>48055.39196400001</v>
      </c>
      <c r="Q68" s="48">
        <f t="shared" si="6"/>
        <v>12013.847991000002</v>
      </c>
      <c r="R68" s="48">
        <f t="shared" si="7"/>
        <v>50910.450000000004</v>
      </c>
      <c r="S68" s="48">
        <f t="shared" si="8"/>
        <v>1337.2677007131506</v>
      </c>
      <c r="T68" s="2">
        <f>T64</f>
        <v>1925</v>
      </c>
      <c r="U68" s="4" t="s">
        <v>55</v>
      </c>
      <c r="V68" s="3"/>
    </row>
    <row r="69" spans="1:23" ht="66.75" customHeight="1">
      <c r="A69" s="43" t="s">
        <v>86</v>
      </c>
      <c r="B69" s="43" t="s">
        <v>806</v>
      </c>
      <c r="C69" s="44" t="s">
        <v>82</v>
      </c>
      <c r="D69" s="43">
        <v>1987</v>
      </c>
      <c r="E69" s="45" t="s">
        <v>77</v>
      </c>
      <c r="F69" s="45" t="s">
        <v>349</v>
      </c>
      <c r="G69" s="43">
        <v>3</v>
      </c>
      <c r="H69" s="43">
        <v>3</v>
      </c>
      <c r="I69" s="46">
        <v>1668</v>
      </c>
      <c r="J69" s="46">
        <v>1518.9</v>
      </c>
      <c r="K69" s="46">
        <v>1089.87</v>
      </c>
      <c r="L69" s="48">
        <v>53</v>
      </c>
      <c r="M69" s="65" t="s">
        <v>351</v>
      </c>
      <c r="N69" s="48">
        <v>1700017</v>
      </c>
      <c r="O69" s="48">
        <f t="shared" si="4"/>
        <v>1514723.647085</v>
      </c>
      <c r="P69" s="48">
        <f t="shared" si="5"/>
        <v>80234.002332</v>
      </c>
      <c r="Q69" s="48">
        <f t="shared" si="6"/>
        <v>20058.500583</v>
      </c>
      <c r="R69" s="48">
        <f t="shared" si="7"/>
        <v>85000.85</v>
      </c>
      <c r="S69" s="48">
        <f t="shared" si="8"/>
        <v>1119.242214760682</v>
      </c>
      <c r="T69" s="2">
        <f>T64</f>
        <v>1925</v>
      </c>
      <c r="U69" s="4" t="s">
        <v>55</v>
      </c>
      <c r="V69" s="5"/>
      <c r="W69" s="17"/>
    </row>
    <row r="70" spans="1:23" ht="64.5" customHeight="1">
      <c r="A70" s="43" t="s">
        <v>88</v>
      </c>
      <c r="B70" s="43" t="s">
        <v>807</v>
      </c>
      <c r="C70" s="44" t="s">
        <v>83</v>
      </c>
      <c r="D70" s="43">
        <v>1989</v>
      </c>
      <c r="E70" s="45" t="s">
        <v>77</v>
      </c>
      <c r="F70" s="45" t="s">
        <v>358</v>
      </c>
      <c r="G70" s="43">
        <v>3</v>
      </c>
      <c r="H70" s="43">
        <v>3</v>
      </c>
      <c r="I70" s="46">
        <v>1602.5</v>
      </c>
      <c r="J70" s="46">
        <v>1453.4</v>
      </c>
      <c r="K70" s="46">
        <v>1102.3</v>
      </c>
      <c r="L70" s="56">
        <v>55</v>
      </c>
      <c r="M70" s="65" t="s">
        <v>351</v>
      </c>
      <c r="N70" s="2">
        <v>1700017</v>
      </c>
      <c r="O70" s="48">
        <f t="shared" si="4"/>
        <v>1514723.647085</v>
      </c>
      <c r="P70" s="48">
        <f t="shared" si="5"/>
        <v>80234.002332</v>
      </c>
      <c r="Q70" s="48">
        <f t="shared" si="6"/>
        <v>20058.500583</v>
      </c>
      <c r="R70" s="48">
        <f t="shared" si="7"/>
        <v>85000.85</v>
      </c>
      <c r="S70" s="48">
        <f t="shared" si="8"/>
        <v>1169.682812715013</v>
      </c>
      <c r="T70" s="2">
        <f>T64</f>
        <v>1925</v>
      </c>
      <c r="U70" s="4" t="s">
        <v>55</v>
      </c>
      <c r="V70" s="3"/>
      <c r="W70" s="17"/>
    </row>
    <row r="71" spans="1:23" ht="66" customHeight="1">
      <c r="A71" s="43" t="s">
        <v>89</v>
      </c>
      <c r="B71" s="43" t="s">
        <v>808</v>
      </c>
      <c r="C71" s="44" t="s">
        <v>87</v>
      </c>
      <c r="D71" s="43">
        <v>1992</v>
      </c>
      <c r="E71" s="45" t="s">
        <v>77</v>
      </c>
      <c r="F71" s="45" t="s">
        <v>349</v>
      </c>
      <c r="G71" s="43">
        <v>4</v>
      </c>
      <c r="H71" s="43">
        <v>1</v>
      </c>
      <c r="I71" s="46">
        <v>865.6</v>
      </c>
      <c r="J71" s="46">
        <v>759.8</v>
      </c>
      <c r="K71" s="46">
        <v>493.01</v>
      </c>
      <c r="L71" s="43">
        <v>25</v>
      </c>
      <c r="M71" s="65" t="s">
        <v>351</v>
      </c>
      <c r="N71" s="2">
        <v>952980</v>
      </c>
      <c r="O71" s="48">
        <f t="shared" si="4"/>
        <v>849109.9449000001</v>
      </c>
      <c r="P71" s="48">
        <f t="shared" si="5"/>
        <v>44976.84408000001</v>
      </c>
      <c r="Q71" s="48">
        <f t="shared" si="6"/>
        <v>11244.211020000002</v>
      </c>
      <c r="R71" s="48">
        <f t="shared" si="7"/>
        <v>47649</v>
      </c>
      <c r="S71" s="48">
        <f t="shared" si="8"/>
        <v>1254.2511187154514</v>
      </c>
      <c r="T71" s="2">
        <f>T64</f>
        <v>1925</v>
      </c>
      <c r="U71" s="4" t="s">
        <v>55</v>
      </c>
      <c r="V71" s="3"/>
      <c r="W71" s="17"/>
    </row>
    <row r="72" spans="1:22" ht="18.75" customHeight="1">
      <c r="A72" s="100" t="s">
        <v>90</v>
      </c>
      <c r="B72" s="100" t="s">
        <v>809</v>
      </c>
      <c r="C72" s="88" t="s">
        <v>359</v>
      </c>
      <c r="D72" s="100">
        <v>1992</v>
      </c>
      <c r="E72" s="102" t="s">
        <v>77</v>
      </c>
      <c r="F72" s="102" t="s">
        <v>349</v>
      </c>
      <c r="G72" s="100">
        <v>4</v>
      </c>
      <c r="H72" s="100">
        <v>1</v>
      </c>
      <c r="I72" s="101">
        <v>828.3</v>
      </c>
      <c r="J72" s="101">
        <v>726.3</v>
      </c>
      <c r="K72" s="101">
        <v>625</v>
      </c>
      <c r="L72" s="100">
        <v>28</v>
      </c>
      <c r="M72" s="65" t="s">
        <v>351</v>
      </c>
      <c r="N72" s="2">
        <v>1271042</v>
      </c>
      <c r="O72" s="48">
        <f t="shared" si="4"/>
        <v>1132504.77721</v>
      </c>
      <c r="P72" s="48">
        <f t="shared" si="5"/>
        <v>59988.098232</v>
      </c>
      <c r="Q72" s="48">
        <f t="shared" si="6"/>
        <v>14997.024558</v>
      </c>
      <c r="R72" s="48">
        <f t="shared" si="7"/>
        <v>63552.100000000006</v>
      </c>
      <c r="S72" s="48">
        <f t="shared" si="8"/>
        <v>1750.0234063059343</v>
      </c>
      <c r="T72" s="2">
        <f>T64</f>
        <v>1925</v>
      </c>
      <c r="U72" s="4" t="s">
        <v>55</v>
      </c>
      <c r="V72" s="16"/>
    </row>
    <row r="73" spans="1:22" ht="38.25" customHeight="1">
      <c r="A73" s="100"/>
      <c r="B73" s="100"/>
      <c r="C73" s="88"/>
      <c r="D73" s="100"/>
      <c r="E73" s="102"/>
      <c r="F73" s="102"/>
      <c r="G73" s="100"/>
      <c r="H73" s="100"/>
      <c r="I73" s="101"/>
      <c r="J73" s="101"/>
      <c r="K73" s="101"/>
      <c r="L73" s="100"/>
      <c r="M73" s="65" t="s">
        <v>355</v>
      </c>
      <c r="N73" s="2">
        <v>127104</v>
      </c>
      <c r="O73" s="48">
        <f t="shared" si="4"/>
        <v>113250.29952000002</v>
      </c>
      <c r="P73" s="48">
        <f t="shared" si="5"/>
        <v>5998.800384000001</v>
      </c>
      <c r="Q73" s="48">
        <f t="shared" si="6"/>
        <v>1499.7000960000003</v>
      </c>
      <c r="R73" s="48">
        <f t="shared" si="7"/>
        <v>6355.200000000001</v>
      </c>
      <c r="S73" s="48">
        <f>N73/J72</f>
        <v>175.0020652622883</v>
      </c>
      <c r="T73" s="2">
        <f>T64</f>
        <v>1925</v>
      </c>
      <c r="U73" s="4" t="s">
        <v>55</v>
      </c>
      <c r="V73" s="16"/>
    </row>
    <row r="74" spans="1:22" ht="14.25" customHeight="1">
      <c r="A74" s="100"/>
      <c r="B74" s="100"/>
      <c r="C74" s="88"/>
      <c r="D74" s="100"/>
      <c r="E74" s="102"/>
      <c r="F74" s="102"/>
      <c r="G74" s="100"/>
      <c r="H74" s="100"/>
      <c r="I74" s="101"/>
      <c r="J74" s="101"/>
      <c r="K74" s="101"/>
      <c r="L74" s="100"/>
      <c r="M74" s="65" t="s">
        <v>67</v>
      </c>
      <c r="N74" s="2">
        <f>SUM(N72:N73)</f>
        <v>1398146</v>
      </c>
      <c r="O74" s="2">
        <f>SUM(O72:O73)</f>
        <v>1245755.07673</v>
      </c>
      <c r="P74" s="2">
        <f>SUM(P72:P73)</f>
        <v>65986.89861599999</v>
      </c>
      <c r="Q74" s="2">
        <f>SUM(Q72:Q73)</f>
        <v>16496.724653999998</v>
      </c>
      <c r="R74" s="2">
        <f>SUM(R72:R73)</f>
        <v>69907.3</v>
      </c>
      <c r="S74" s="48">
        <f>N74/J72</f>
        <v>1925.0254715682227</v>
      </c>
      <c r="T74" s="2">
        <f>T64</f>
        <v>1925</v>
      </c>
      <c r="U74" s="4"/>
      <c r="V74" s="16"/>
    </row>
    <row r="75" spans="1:22" ht="63" customHeight="1">
      <c r="A75" s="43" t="s">
        <v>91</v>
      </c>
      <c r="B75" s="43" t="s">
        <v>810</v>
      </c>
      <c r="C75" s="44" t="s">
        <v>81</v>
      </c>
      <c r="D75" s="43">
        <v>1994</v>
      </c>
      <c r="E75" s="45" t="s">
        <v>77</v>
      </c>
      <c r="F75" s="45" t="s">
        <v>349</v>
      </c>
      <c r="G75" s="43">
        <v>4</v>
      </c>
      <c r="H75" s="43">
        <v>1</v>
      </c>
      <c r="I75" s="46">
        <v>755.85</v>
      </c>
      <c r="J75" s="46">
        <v>691.4</v>
      </c>
      <c r="K75" s="46">
        <v>438.78</v>
      </c>
      <c r="L75" s="43">
        <v>30</v>
      </c>
      <c r="M75" s="65" t="s">
        <v>351</v>
      </c>
      <c r="N75" s="2">
        <v>952980</v>
      </c>
      <c r="O75" s="48">
        <f>(N75-R75)*93.79%</f>
        <v>849109.9449000001</v>
      </c>
      <c r="P75" s="48">
        <f>(N75-R75)*6.21%*80%</f>
        <v>44976.84408000001</v>
      </c>
      <c r="Q75" s="48">
        <f>(N75-R75)*6.21%*20%</f>
        <v>11244.211020000002</v>
      </c>
      <c r="R75" s="48">
        <f>N75*5%</f>
        <v>47649</v>
      </c>
      <c r="S75" s="48">
        <f>N75/J75</f>
        <v>1378.3338154469193</v>
      </c>
      <c r="T75" s="2">
        <f>T67</f>
        <v>1925</v>
      </c>
      <c r="U75" s="4" t="s">
        <v>55</v>
      </c>
      <c r="V75" s="3"/>
    </row>
    <row r="76" spans="1:24" ht="20.25" customHeight="1">
      <c r="A76" s="88" t="s">
        <v>255</v>
      </c>
      <c r="B76" s="88"/>
      <c r="C76" s="88"/>
      <c r="D76" s="43"/>
      <c r="E76" s="43"/>
      <c r="F76" s="43"/>
      <c r="G76" s="43"/>
      <c r="H76" s="43"/>
      <c r="I76" s="46">
        <f>SUM(I64:I75)</f>
        <v>9279.34</v>
      </c>
      <c r="J76" s="46">
        <f>SUM(J64:J75)</f>
        <v>7608.530000000001</v>
      </c>
      <c r="K76" s="46">
        <f>SUM(K64:K75)</f>
        <v>5630.55</v>
      </c>
      <c r="L76" s="48">
        <f>SUM(L64:L75)</f>
        <v>291</v>
      </c>
      <c r="M76" s="43"/>
      <c r="N76" s="22">
        <f>ROUND(N66+N67+N68+N69+N70+N71+N74+N75,0)</f>
        <v>10256401</v>
      </c>
      <c r="O76" s="22">
        <v>9138504</v>
      </c>
      <c r="P76" s="22">
        <f>ROUND(P66+P67+P68+P69+P70+P71+P74+P75,0)</f>
        <v>484061</v>
      </c>
      <c r="Q76" s="22">
        <v>121017</v>
      </c>
      <c r="R76" s="22">
        <v>512819</v>
      </c>
      <c r="S76" s="48">
        <f>N76/J76</f>
        <v>1348.013479607756</v>
      </c>
      <c r="T76" s="2">
        <f>T67</f>
        <v>1925</v>
      </c>
      <c r="U76" s="4"/>
      <c r="V76" s="5"/>
      <c r="X76" s="30">
        <f>ROUND(SUM(O76:R76),0)</f>
        <v>10256401</v>
      </c>
    </row>
    <row r="77" spans="1:21" ht="18.75" customHeight="1">
      <c r="A77" s="100" t="s">
        <v>368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</row>
    <row r="78" spans="1:21" ht="18.75" customHeight="1">
      <c r="A78" s="43"/>
      <c r="B78" s="43"/>
      <c r="C78" s="43" t="s">
        <v>422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</row>
    <row r="79" spans="1:21" ht="62.25" customHeight="1">
      <c r="A79" s="43" t="s">
        <v>92</v>
      </c>
      <c r="B79" s="43" t="s">
        <v>65</v>
      </c>
      <c r="C79" s="44" t="s">
        <v>99</v>
      </c>
      <c r="D79" s="43">
        <v>1962</v>
      </c>
      <c r="E79" s="45" t="s">
        <v>77</v>
      </c>
      <c r="F79" s="45" t="s">
        <v>349</v>
      </c>
      <c r="G79" s="43">
        <v>3</v>
      </c>
      <c r="H79" s="43">
        <v>2</v>
      </c>
      <c r="I79" s="46">
        <v>1006.7</v>
      </c>
      <c r="J79" s="46">
        <v>933.51</v>
      </c>
      <c r="K79" s="46">
        <v>650.15</v>
      </c>
      <c r="L79" s="43">
        <v>45</v>
      </c>
      <c r="M79" s="65" t="s">
        <v>351</v>
      </c>
      <c r="N79" s="2">
        <v>734412</v>
      </c>
      <c r="O79" s="48">
        <f aca="true" t="shared" si="9" ref="O79:O87">(N79-R79)*93.79%</f>
        <v>654364.7640600001</v>
      </c>
      <c r="P79" s="48">
        <f aca="true" t="shared" si="10" ref="P79:P87">(N79-R79)*6.21%*80%</f>
        <v>34661.308752000004</v>
      </c>
      <c r="Q79" s="48">
        <f aca="true" t="shared" si="11" ref="Q79:Q87">(N79-R79)*6.21%*20%</f>
        <v>8665.327188000001</v>
      </c>
      <c r="R79" s="48">
        <f aca="true" t="shared" si="12" ref="R79:R87">N79*5%</f>
        <v>36720.6</v>
      </c>
      <c r="S79" s="48">
        <f>N79/J79</f>
        <v>786.721084937494</v>
      </c>
      <c r="T79" s="2">
        <v>828</v>
      </c>
      <c r="U79" s="4" t="s">
        <v>55</v>
      </c>
    </row>
    <row r="80" spans="1:21" ht="61.5" customHeight="1">
      <c r="A80" s="43" t="s">
        <v>93</v>
      </c>
      <c r="B80" s="43" t="s">
        <v>66</v>
      </c>
      <c r="C80" s="44" t="s">
        <v>360</v>
      </c>
      <c r="D80" s="43">
        <v>1963</v>
      </c>
      <c r="E80" s="45" t="s">
        <v>77</v>
      </c>
      <c r="F80" s="45" t="s">
        <v>349</v>
      </c>
      <c r="G80" s="43">
        <v>2</v>
      </c>
      <c r="H80" s="43">
        <v>2</v>
      </c>
      <c r="I80" s="46">
        <v>956.7</v>
      </c>
      <c r="J80" s="46">
        <v>886.67</v>
      </c>
      <c r="K80" s="46">
        <v>851.68</v>
      </c>
      <c r="L80" s="43">
        <v>36</v>
      </c>
      <c r="M80" s="65" t="s">
        <v>351</v>
      </c>
      <c r="N80" s="2">
        <v>734412</v>
      </c>
      <c r="O80" s="48">
        <f t="shared" si="9"/>
        <v>654364.7640600001</v>
      </c>
      <c r="P80" s="48">
        <f t="shared" si="10"/>
        <v>34661.308752000004</v>
      </c>
      <c r="Q80" s="48">
        <f t="shared" si="11"/>
        <v>8665.327188000001</v>
      </c>
      <c r="R80" s="48">
        <f t="shared" si="12"/>
        <v>36720.6</v>
      </c>
      <c r="S80" s="48">
        <f aca="true" t="shared" si="13" ref="S80:S88">N80/J80</f>
        <v>828.2810966876065</v>
      </c>
      <c r="T80" s="2">
        <f>T79</f>
        <v>828</v>
      </c>
      <c r="U80" s="4" t="s">
        <v>55</v>
      </c>
    </row>
    <row r="81" spans="1:22" ht="61.5" customHeight="1">
      <c r="A81" s="43" t="s">
        <v>94</v>
      </c>
      <c r="B81" s="43" t="s">
        <v>805</v>
      </c>
      <c r="C81" s="44" t="s">
        <v>100</v>
      </c>
      <c r="D81" s="43">
        <v>1970</v>
      </c>
      <c r="E81" s="45" t="s">
        <v>77</v>
      </c>
      <c r="F81" s="45" t="s">
        <v>349</v>
      </c>
      <c r="G81" s="43">
        <v>4</v>
      </c>
      <c r="H81" s="43">
        <v>3</v>
      </c>
      <c r="I81" s="46">
        <v>2149.6</v>
      </c>
      <c r="J81" s="46">
        <v>1977.8</v>
      </c>
      <c r="K81" s="46">
        <v>1773.6</v>
      </c>
      <c r="L81" s="48">
        <v>75</v>
      </c>
      <c r="M81" s="65" t="s">
        <v>351</v>
      </c>
      <c r="N81" s="2">
        <v>1026377</v>
      </c>
      <c r="O81" s="48">
        <f t="shared" si="9"/>
        <v>914507.038885</v>
      </c>
      <c r="P81" s="48">
        <f t="shared" si="10"/>
        <v>48440.88889200001</v>
      </c>
      <c r="Q81" s="48">
        <f t="shared" si="11"/>
        <v>12110.222223000002</v>
      </c>
      <c r="R81" s="48">
        <f t="shared" si="12"/>
        <v>51318.850000000006</v>
      </c>
      <c r="S81" s="48">
        <f t="shared" si="13"/>
        <v>518.9488320355952</v>
      </c>
      <c r="T81" s="2">
        <f>T79</f>
        <v>828</v>
      </c>
      <c r="U81" s="4" t="s">
        <v>55</v>
      </c>
      <c r="V81" s="3"/>
    </row>
    <row r="82" spans="1:23" ht="61.5" customHeight="1">
      <c r="A82" s="43" t="s">
        <v>95</v>
      </c>
      <c r="B82" s="43" t="s">
        <v>806</v>
      </c>
      <c r="C82" s="44" t="s">
        <v>97</v>
      </c>
      <c r="D82" s="43">
        <v>1971</v>
      </c>
      <c r="E82" s="45" t="s">
        <v>77</v>
      </c>
      <c r="F82" s="45" t="s">
        <v>349</v>
      </c>
      <c r="G82" s="43">
        <v>4</v>
      </c>
      <c r="H82" s="43">
        <v>3</v>
      </c>
      <c r="I82" s="46">
        <v>2077.4</v>
      </c>
      <c r="J82" s="46">
        <v>1935.02</v>
      </c>
      <c r="K82" s="46">
        <v>1590.1</v>
      </c>
      <c r="L82" s="48">
        <v>95</v>
      </c>
      <c r="M82" s="65" t="s">
        <v>750</v>
      </c>
      <c r="N82" s="48">
        <v>819692</v>
      </c>
      <c r="O82" s="48">
        <v>730349</v>
      </c>
      <c r="P82" s="48">
        <f t="shared" si="10"/>
        <v>38686.183632</v>
      </c>
      <c r="Q82" s="48">
        <f t="shared" si="11"/>
        <v>9671.545908</v>
      </c>
      <c r="R82" s="48">
        <f t="shared" si="12"/>
        <v>40984.600000000006</v>
      </c>
      <c r="S82" s="48">
        <f t="shared" si="13"/>
        <v>423.6090583043069</v>
      </c>
      <c r="T82" s="2">
        <f>T79</f>
        <v>828</v>
      </c>
      <c r="U82" s="4" t="s">
        <v>55</v>
      </c>
      <c r="V82" s="5"/>
      <c r="W82" s="17"/>
    </row>
    <row r="83" spans="1:23" ht="61.5" customHeight="1">
      <c r="A83" s="43" t="s">
        <v>96</v>
      </c>
      <c r="B83" s="43" t="s">
        <v>807</v>
      </c>
      <c r="C83" s="44" t="s">
        <v>361</v>
      </c>
      <c r="D83" s="43">
        <v>1974</v>
      </c>
      <c r="E83" s="45" t="s">
        <v>77</v>
      </c>
      <c r="F83" s="45" t="s">
        <v>349</v>
      </c>
      <c r="G83" s="43">
        <v>4</v>
      </c>
      <c r="H83" s="43">
        <v>3</v>
      </c>
      <c r="I83" s="46">
        <v>2066.9</v>
      </c>
      <c r="J83" s="46">
        <v>1926.8</v>
      </c>
      <c r="K83" s="46">
        <v>1710.67</v>
      </c>
      <c r="L83" s="56">
        <v>81</v>
      </c>
      <c r="M83" s="65" t="s">
        <v>750</v>
      </c>
      <c r="N83" s="2">
        <v>814378</v>
      </c>
      <c r="O83" s="48">
        <f t="shared" si="9"/>
        <v>725614.86989</v>
      </c>
      <c r="P83" s="48">
        <f t="shared" si="10"/>
        <v>38435.384088000006</v>
      </c>
      <c r="Q83" s="48">
        <f t="shared" si="11"/>
        <v>9608.846022000002</v>
      </c>
      <c r="R83" s="48">
        <f t="shared" si="12"/>
        <v>40718.9</v>
      </c>
      <c r="S83" s="48">
        <f t="shared" si="13"/>
        <v>422.6582935436994</v>
      </c>
      <c r="T83" s="2">
        <f>T79</f>
        <v>828</v>
      </c>
      <c r="U83" s="4" t="s">
        <v>55</v>
      </c>
      <c r="V83" s="3"/>
      <c r="W83" s="17"/>
    </row>
    <row r="84" spans="1:23" ht="61.5" customHeight="1">
      <c r="A84" s="43" t="s">
        <v>104</v>
      </c>
      <c r="B84" s="43" t="s">
        <v>808</v>
      </c>
      <c r="C84" s="44" t="s">
        <v>98</v>
      </c>
      <c r="D84" s="43">
        <v>1980</v>
      </c>
      <c r="E84" s="45" t="s">
        <v>77</v>
      </c>
      <c r="F84" s="45" t="s">
        <v>349</v>
      </c>
      <c r="G84" s="43">
        <v>5</v>
      </c>
      <c r="H84" s="43">
        <v>4</v>
      </c>
      <c r="I84" s="46">
        <v>3592.3</v>
      </c>
      <c r="J84" s="46">
        <v>3446.7</v>
      </c>
      <c r="K84" s="46">
        <v>2469.37</v>
      </c>
      <c r="L84" s="43">
        <v>146</v>
      </c>
      <c r="M84" s="65" t="s">
        <v>750</v>
      </c>
      <c r="N84" s="2">
        <v>1100490</v>
      </c>
      <c r="O84" s="48">
        <v>980541</v>
      </c>
      <c r="P84" s="48">
        <f t="shared" si="10"/>
        <v>51938.72604000001</v>
      </c>
      <c r="Q84" s="48">
        <f t="shared" si="11"/>
        <v>12984.681510000002</v>
      </c>
      <c r="R84" s="48">
        <f t="shared" si="12"/>
        <v>55024.5</v>
      </c>
      <c r="S84" s="48">
        <f t="shared" si="13"/>
        <v>319.28801462268257</v>
      </c>
      <c r="T84" s="2">
        <f>T79</f>
        <v>828</v>
      </c>
      <c r="U84" s="4" t="s">
        <v>55</v>
      </c>
      <c r="V84" s="3"/>
      <c r="W84" s="17"/>
    </row>
    <row r="85" spans="1:22" ht="61.5" customHeight="1">
      <c r="A85" s="43" t="s">
        <v>105</v>
      </c>
      <c r="B85" s="43" t="s">
        <v>809</v>
      </c>
      <c r="C85" s="44" t="s">
        <v>101</v>
      </c>
      <c r="D85" s="43">
        <v>1985</v>
      </c>
      <c r="E85" s="45" t="s">
        <v>77</v>
      </c>
      <c r="F85" s="45" t="s">
        <v>349</v>
      </c>
      <c r="G85" s="43">
        <v>5</v>
      </c>
      <c r="H85" s="43">
        <v>4</v>
      </c>
      <c r="I85" s="46">
        <v>2595.36</v>
      </c>
      <c r="J85" s="46">
        <v>2546.36</v>
      </c>
      <c r="K85" s="46">
        <v>2302.44</v>
      </c>
      <c r="L85" s="43">
        <v>124</v>
      </c>
      <c r="M85" s="65" t="s">
        <v>750</v>
      </c>
      <c r="N85" s="2">
        <v>1085838</v>
      </c>
      <c r="O85" s="48">
        <f t="shared" si="9"/>
        <v>967487.08719</v>
      </c>
      <c r="P85" s="48">
        <f t="shared" si="10"/>
        <v>51247.210248</v>
      </c>
      <c r="Q85" s="48">
        <f t="shared" si="11"/>
        <v>12811.802562</v>
      </c>
      <c r="R85" s="48">
        <f t="shared" si="12"/>
        <v>54291.9</v>
      </c>
      <c r="S85" s="48">
        <f t="shared" si="13"/>
        <v>426.4275279222105</v>
      </c>
      <c r="T85" s="2">
        <f>T79</f>
        <v>828</v>
      </c>
      <c r="U85" s="4" t="s">
        <v>55</v>
      </c>
      <c r="V85" s="16"/>
    </row>
    <row r="86" spans="1:22" ht="61.5" customHeight="1">
      <c r="A86" s="43" t="s">
        <v>106</v>
      </c>
      <c r="B86" s="43" t="s">
        <v>810</v>
      </c>
      <c r="C86" s="44" t="s">
        <v>102</v>
      </c>
      <c r="D86" s="43">
        <v>1985</v>
      </c>
      <c r="E86" s="45" t="s">
        <v>77</v>
      </c>
      <c r="F86" s="45" t="s">
        <v>349</v>
      </c>
      <c r="G86" s="43">
        <v>5</v>
      </c>
      <c r="H86" s="43">
        <v>4</v>
      </c>
      <c r="I86" s="46">
        <v>2890.56</v>
      </c>
      <c r="J86" s="46">
        <v>2780.27</v>
      </c>
      <c r="K86" s="46">
        <v>2090.27</v>
      </c>
      <c r="L86" s="43">
        <v>132</v>
      </c>
      <c r="M86" s="65" t="s">
        <v>750</v>
      </c>
      <c r="N86" s="2">
        <v>1085838</v>
      </c>
      <c r="O86" s="48">
        <f t="shared" si="9"/>
        <v>967487.08719</v>
      </c>
      <c r="P86" s="48">
        <f t="shared" si="10"/>
        <v>51247.210248</v>
      </c>
      <c r="Q86" s="48">
        <f t="shared" si="11"/>
        <v>12811.802562</v>
      </c>
      <c r="R86" s="48">
        <f t="shared" si="12"/>
        <v>54291.9</v>
      </c>
      <c r="S86" s="48">
        <f t="shared" si="13"/>
        <v>390.5512773939222</v>
      </c>
      <c r="T86" s="2">
        <f>T79</f>
        <v>828</v>
      </c>
      <c r="U86" s="4" t="s">
        <v>55</v>
      </c>
      <c r="V86" s="16"/>
    </row>
    <row r="87" spans="1:22" ht="61.5" customHeight="1">
      <c r="A87" s="43" t="s">
        <v>107</v>
      </c>
      <c r="B87" s="43" t="s">
        <v>811</v>
      </c>
      <c r="C87" s="44" t="s">
        <v>103</v>
      </c>
      <c r="D87" s="43">
        <v>1994</v>
      </c>
      <c r="E87" s="45" t="s">
        <v>77</v>
      </c>
      <c r="F87" s="45" t="s">
        <v>349</v>
      </c>
      <c r="G87" s="43">
        <v>5</v>
      </c>
      <c r="H87" s="43">
        <v>4</v>
      </c>
      <c r="I87" s="46">
        <v>2763.5</v>
      </c>
      <c r="J87" s="46">
        <v>2703.5</v>
      </c>
      <c r="K87" s="46">
        <v>2028.42</v>
      </c>
      <c r="L87" s="43">
        <v>129</v>
      </c>
      <c r="M87" s="65" t="s">
        <v>750</v>
      </c>
      <c r="N87" s="2">
        <v>1055640</v>
      </c>
      <c r="O87" s="48">
        <f t="shared" si="9"/>
        <v>940580.5182</v>
      </c>
      <c r="P87" s="48">
        <f t="shared" si="10"/>
        <v>49821.985440000004</v>
      </c>
      <c r="Q87" s="48">
        <f t="shared" si="11"/>
        <v>12455.496360000001</v>
      </c>
      <c r="R87" s="48">
        <f t="shared" si="12"/>
        <v>52782</v>
      </c>
      <c r="S87" s="48">
        <f t="shared" si="13"/>
        <v>390.47161087479196</v>
      </c>
      <c r="T87" s="2">
        <f>T80</f>
        <v>828</v>
      </c>
      <c r="U87" s="4" t="s">
        <v>55</v>
      </c>
      <c r="V87" s="16"/>
    </row>
    <row r="88" spans="1:24" ht="20.25" customHeight="1">
      <c r="A88" s="88" t="s">
        <v>67</v>
      </c>
      <c r="B88" s="88"/>
      <c r="C88" s="88"/>
      <c r="D88" s="43"/>
      <c r="E88" s="43"/>
      <c r="F88" s="43"/>
      <c r="G88" s="43"/>
      <c r="H88" s="43"/>
      <c r="I88" s="46">
        <f>SUM(I79:I87)</f>
        <v>20099.02</v>
      </c>
      <c r="J88" s="46">
        <f>SUM(J79:J87)</f>
        <v>19136.63</v>
      </c>
      <c r="K88" s="46">
        <f>SUM(K79:K87)</f>
        <v>15466.7</v>
      </c>
      <c r="L88" s="48">
        <f>SUM(L79:L87)</f>
        <v>863</v>
      </c>
      <c r="M88" s="43"/>
      <c r="N88" s="22">
        <f>ROUND(SUM(N79:N87),0)</f>
        <v>8457077</v>
      </c>
      <c r="O88" s="22">
        <v>7535297</v>
      </c>
      <c r="P88" s="22">
        <v>399139</v>
      </c>
      <c r="Q88" s="22">
        <f>ROUND(SUM(Q79:Q87),0)</f>
        <v>99785</v>
      </c>
      <c r="R88" s="22">
        <v>422856</v>
      </c>
      <c r="S88" s="48">
        <f t="shared" si="13"/>
        <v>441.9313640907516</v>
      </c>
      <c r="T88" s="2">
        <f>T80</f>
        <v>828</v>
      </c>
      <c r="U88" s="4"/>
      <c r="V88" s="5"/>
      <c r="X88" s="30">
        <f>ROUND(SUM(O88:R88),0)</f>
        <v>8457077</v>
      </c>
    </row>
    <row r="89" spans="1:21" ht="18.75" customHeight="1">
      <c r="A89" s="100" t="s">
        <v>424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1:21" ht="18.75" customHeight="1">
      <c r="A90" s="100" t="s">
        <v>367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1:21" ht="18.75" customHeight="1">
      <c r="A91" s="43"/>
      <c r="B91" s="43"/>
      <c r="C91" s="43" t="s">
        <v>432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</row>
    <row r="92" spans="1:21" ht="21" customHeight="1">
      <c r="A92" s="103" t="s">
        <v>113</v>
      </c>
      <c r="B92" s="103" t="s">
        <v>65</v>
      </c>
      <c r="C92" s="84" t="s">
        <v>108</v>
      </c>
      <c r="D92" s="103">
        <v>1983</v>
      </c>
      <c r="E92" s="110" t="s">
        <v>77</v>
      </c>
      <c r="F92" s="110" t="s">
        <v>349</v>
      </c>
      <c r="G92" s="103">
        <v>2</v>
      </c>
      <c r="H92" s="103">
        <v>4</v>
      </c>
      <c r="I92" s="106">
        <v>1524.3</v>
      </c>
      <c r="J92" s="106">
        <v>1276.76</v>
      </c>
      <c r="K92" s="106">
        <v>1111.76</v>
      </c>
      <c r="L92" s="103">
        <v>38</v>
      </c>
      <c r="M92" s="65" t="s">
        <v>351</v>
      </c>
      <c r="N92" s="2">
        <v>1904645</v>
      </c>
      <c r="O92" s="48">
        <f>(N92-R92)*93.79%</f>
        <v>1697048.2182250002</v>
      </c>
      <c r="P92" s="48">
        <f>(N92-R92)*6.21%*80%</f>
        <v>89891.62542000001</v>
      </c>
      <c r="Q92" s="48">
        <f>(N92-R92)*6.21%*20%</f>
        <v>22472.906355000003</v>
      </c>
      <c r="R92" s="48">
        <f>N92*5%</f>
        <v>95232.25</v>
      </c>
      <c r="S92" s="48">
        <f>N92/J92</f>
        <v>1491.7799743099722</v>
      </c>
      <c r="T92" s="48">
        <v>2206</v>
      </c>
      <c r="U92" s="4" t="s">
        <v>55</v>
      </c>
    </row>
    <row r="93" spans="1:21" ht="24" customHeight="1">
      <c r="A93" s="104"/>
      <c r="B93" s="104"/>
      <c r="C93" s="85"/>
      <c r="D93" s="104"/>
      <c r="E93" s="111"/>
      <c r="F93" s="111"/>
      <c r="G93" s="104"/>
      <c r="H93" s="104"/>
      <c r="I93" s="107"/>
      <c r="J93" s="107"/>
      <c r="K93" s="107"/>
      <c r="L93" s="104"/>
      <c r="M93" s="65" t="s">
        <v>436</v>
      </c>
      <c r="N93" s="2">
        <v>889945</v>
      </c>
      <c r="O93" s="48">
        <f>(N93-R93)*93.79%</f>
        <v>792945.4447250001</v>
      </c>
      <c r="P93" s="48">
        <f>(N93-R93)*6.21%*80%</f>
        <v>42001.84422</v>
      </c>
      <c r="Q93" s="48">
        <f>(N93-R93)*6.21%*20%</f>
        <v>10500.461055</v>
      </c>
      <c r="R93" s="48">
        <f>N93*5%</f>
        <v>44497.25</v>
      </c>
      <c r="S93" s="48">
        <f>N93/J92</f>
        <v>697.0338983050848</v>
      </c>
      <c r="T93" s="48">
        <f>T92</f>
        <v>2206</v>
      </c>
      <c r="U93" s="4" t="s">
        <v>1324</v>
      </c>
    </row>
    <row r="94" spans="1:21" ht="21" customHeight="1">
      <c r="A94" s="105"/>
      <c r="B94" s="105"/>
      <c r="C94" s="86"/>
      <c r="D94" s="105"/>
      <c r="E94" s="112"/>
      <c r="F94" s="112"/>
      <c r="G94" s="105"/>
      <c r="H94" s="105"/>
      <c r="I94" s="108"/>
      <c r="J94" s="108"/>
      <c r="K94" s="108"/>
      <c r="L94" s="105"/>
      <c r="M94" s="65" t="s">
        <v>255</v>
      </c>
      <c r="N94" s="2">
        <f>N93+N92</f>
        <v>2794590</v>
      </c>
      <c r="O94" s="2">
        <f>O93+O92</f>
        <v>2489993.6629500003</v>
      </c>
      <c r="P94" s="2">
        <f>P93+P92</f>
        <v>131893.46964000002</v>
      </c>
      <c r="Q94" s="2">
        <f>Q93+Q92</f>
        <v>32973.367410000006</v>
      </c>
      <c r="R94" s="2">
        <f>R93+R92</f>
        <v>139729.5</v>
      </c>
      <c r="S94" s="48">
        <f>N94/J92</f>
        <v>2188.813872615057</v>
      </c>
      <c r="T94" s="48">
        <f>T93</f>
        <v>2206</v>
      </c>
      <c r="U94" s="4"/>
    </row>
    <row r="95" spans="1:21" ht="22.5" customHeight="1">
      <c r="A95" s="103" t="s">
        <v>114</v>
      </c>
      <c r="B95" s="103" t="s">
        <v>66</v>
      </c>
      <c r="C95" s="84" t="s">
        <v>109</v>
      </c>
      <c r="D95" s="103">
        <v>1982</v>
      </c>
      <c r="E95" s="110" t="s">
        <v>77</v>
      </c>
      <c r="F95" s="110" t="s">
        <v>349</v>
      </c>
      <c r="G95" s="103">
        <v>3</v>
      </c>
      <c r="H95" s="103">
        <v>4</v>
      </c>
      <c r="I95" s="106">
        <v>2869.42</v>
      </c>
      <c r="J95" s="106">
        <v>2016.61</v>
      </c>
      <c r="K95" s="106">
        <v>2016.61</v>
      </c>
      <c r="L95" s="103">
        <v>54</v>
      </c>
      <c r="M95" s="65" t="s">
        <v>351</v>
      </c>
      <c r="N95" s="2">
        <v>2065888</v>
      </c>
      <c r="O95" s="48">
        <f>(N95-R95)*93.79%</f>
        <v>1840716.5374400003</v>
      </c>
      <c r="P95" s="48">
        <f>(N95-R95)*6.21%*80%</f>
        <v>97501.65004800001</v>
      </c>
      <c r="Q95" s="48">
        <f>(N95-R95)*6.21%*20%</f>
        <v>24375.412512000003</v>
      </c>
      <c r="R95" s="48">
        <f>N95*5%</f>
        <v>103294.40000000001</v>
      </c>
      <c r="S95" s="48">
        <f>N95/J95</f>
        <v>1024.4360585338761</v>
      </c>
      <c r="T95" s="48">
        <v>2206</v>
      </c>
      <c r="U95" s="4" t="s">
        <v>55</v>
      </c>
    </row>
    <row r="96" spans="1:21" ht="30.75" customHeight="1">
      <c r="A96" s="104"/>
      <c r="B96" s="104"/>
      <c r="C96" s="85"/>
      <c r="D96" s="104"/>
      <c r="E96" s="111"/>
      <c r="F96" s="111"/>
      <c r="G96" s="104"/>
      <c r="H96" s="104"/>
      <c r="I96" s="107"/>
      <c r="J96" s="107"/>
      <c r="K96" s="107"/>
      <c r="L96" s="104"/>
      <c r="M96" s="65" t="s">
        <v>436</v>
      </c>
      <c r="N96" s="2">
        <v>549877</v>
      </c>
      <c r="O96" s="48">
        <f>(N96-R96)*93.79%</f>
        <v>489943.15638500004</v>
      </c>
      <c r="P96" s="48">
        <f>(N96-R96)*6.21%*80%</f>
        <v>25951.994892000002</v>
      </c>
      <c r="Q96" s="48">
        <f>(N96-R96)*6.21%*20%</f>
        <v>6487.998723000001</v>
      </c>
      <c r="R96" s="48">
        <f>N96*5%</f>
        <v>27493.850000000002</v>
      </c>
      <c r="S96" s="48">
        <f>N96/J95</f>
        <v>272.6739429041808</v>
      </c>
      <c r="T96" s="48">
        <v>2206</v>
      </c>
      <c r="U96" s="4" t="s">
        <v>1324</v>
      </c>
    </row>
    <row r="97" spans="1:21" ht="32.25" customHeight="1">
      <c r="A97" s="104"/>
      <c r="B97" s="104"/>
      <c r="C97" s="85"/>
      <c r="D97" s="104"/>
      <c r="E97" s="111"/>
      <c r="F97" s="111"/>
      <c r="G97" s="104"/>
      <c r="H97" s="104"/>
      <c r="I97" s="107"/>
      <c r="J97" s="107"/>
      <c r="K97" s="107"/>
      <c r="L97" s="104"/>
      <c r="M97" s="65" t="s">
        <v>1325</v>
      </c>
      <c r="N97" s="2">
        <v>132158</v>
      </c>
      <c r="O97" s="48">
        <f>(N97-R97)*93.79%</f>
        <v>117753.43879000001</v>
      </c>
      <c r="P97" s="48">
        <f>(N97-R97)*6.21%*80%</f>
        <v>6237.328968000002</v>
      </c>
      <c r="Q97" s="48">
        <f>(N97-R97)*6.21%*20%</f>
        <v>1559.3322420000004</v>
      </c>
      <c r="R97" s="48">
        <f>N97*5%</f>
        <v>6607.900000000001</v>
      </c>
      <c r="S97" s="48">
        <f>N97/J95</f>
        <v>65.53473403384889</v>
      </c>
      <c r="T97" s="48">
        <v>2206</v>
      </c>
      <c r="U97" s="4" t="s">
        <v>1324</v>
      </c>
    </row>
    <row r="98" spans="1:21" ht="21.75" customHeight="1">
      <c r="A98" s="105"/>
      <c r="B98" s="105"/>
      <c r="C98" s="86"/>
      <c r="D98" s="105"/>
      <c r="E98" s="112"/>
      <c r="F98" s="112"/>
      <c r="G98" s="105"/>
      <c r="H98" s="105"/>
      <c r="I98" s="108"/>
      <c r="J98" s="108"/>
      <c r="K98" s="108"/>
      <c r="L98" s="105"/>
      <c r="M98" s="65" t="s">
        <v>255</v>
      </c>
      <c r="N98" s="2">
        <f>N97+N96+N95</f>
        <v>2747923</v>
      </c>
      <c r="O98" s="2">
        <f>O97+O96+O95</f>
        <v>2448413.1326150005</v>
      </c>
      <c r="P98" s="2">
        <f>P97+P96+P95</f>
        <v>129690.97390800001</v>
      </c>
      <c r="Q98" s="2">
        <f>Q97+Q96+Q95</f>
        <v>32422.743477000004</v>
      </c>
      <c r="R98" s="2">
        <f>R97+R96+R95</f>
        <v>137396.15000000002</v>
      </c>
      <c r="S98" s="48">
        <f>N98/J95</f>
        <v>1362.644735471906</v>
      </c>
      <c r="T98" s="48">
        <v>2206</v>
      </c>
      <c r="U98" s="4"/>
    </row>
    <row r="99" spans="1:22" ht="23.25" customHeight="1">
      <c r="A99" s="103" t="s">
        <v>115</v>
      </c>
      <c r="B99" s="103" t="s">
        <v>805</v>
      </c>
      <c r="C99" s="84" t="s">
        <v>110</v>
      </c>
      <c r="D99" s="103">
        <v>1982</v>
      </c>
      <c r="E99" s="110" t="s">
        <v>77</v>
      </c>
      <c r="F99" s="110" t="s">
        <v>349</v>
      </c>
      <c r="G99" s="103">
        <v>3</v>
      </c>
      <c r="H99" s="103">
        <v>4</v>
      </c>
      <c r="I99" s="106">
        <v>2864.53</v>
      </c>
      <c r="J99" s="106">
        <v>2006.05</v>
      </c>
      <c r="K99" s="106">
        <v>1878.32</v>
      </c>
      <c r="L99" s="113">
        <v>51</v>
      </c>
      <c r="M99" s="65" t="s">
        <v>351</v>
      </c>
      <c r="N99" s="2">
        <v>2189432</v>
      </c>
      <c r="O99" s="48">
        <f>(N99-R99)*93.79%</f>
        <v>1950794.85916</v>
      </c>
      <c r="P99" s="48">
        <f>(N99-R99)*6.21%*80%</f>
        <v>103332.43267200001</v>
      </c>
      <c r="Q99" s="48">
        <f>(N99-R99)*6.21%*20%</f>
        <v>25833.108168000002</v>
      </c>
      <c r="R99" s="48">
        <f>N99*5%</f>
        <v>109471.6</v>
      </c>
      <c r="S99" s="48">
        <f>N99/J99</f>
        <v>1091.4144712245459</v>
      </c>
      <c r="T99" s="48">
        <v>2206</v>
      </c>
      <c r="U99" s="4" t="s">
        <v>55</v>
      </c>
      <c r="V99" s="3"/>
    </row>
    <row r="100" spans="1:22" ht="32.25" customHeight="1">
      <c r="A100" s="104"/>
      <c r="B100" s="104"/>
      <c r="C100" s="85"/>
      <c r="D100" s="104"/>
      <c r="E100" s="111"/>
      <c r="F100" s="111"/>
      <c r="G100" s="104"/>
      <c r="H100" s="104"/>
      <c r="I100" s="107"/>
      <c r="J100" s="107"/>
      <c r="K100" s="107"/>
      <c r="L100" s="114"/>
      <c r="M100" s="65" t="s">
        <v>1325</v>
      </c>
      <c r="N100" s="2">
        <v>380220</v>
      </c>
      <c r="O100" s="48">
        <f>(N100-R100)*93.79%</f>
        <v>338777.92110000004</v>
      </c>
      <c r="P100" s="48">
        <f>(N100-R100)*6.21%*80%</f>
        <v>17944.86312</v>
      </c>
      <c r="Q100" s="48">
        <f>(N100-R100)*6.21%*20%</f>
        <v>4486.21578</v>
      </c>
      <c r="R100" s="48">
        <f>N100*5%</f>
        <v>19011</v>
      </c>
      <c r="S100" s="48">
        <f>N100/J99</f>
        <v>189.53665162882282</v>
      </c>
      <c r="T100" s="48">
        <v>2206</v>
      </c>
      <c r="U100" s="4" t="s">
        <v>1324</v>
      </c>
      <c r="V100" s="3"/>
    </row>
    <row r="101" spans="1:22" ht="30.75" customHeight="1">
      <c r="A101" s="104"/>
      <c r="B101" s="104"/>
      <c r="C101" s="85"/>
      <c r="D101" s="104"/>
      <c r="E101" s="111"/>
      <c r="F101" s="111"/>
      <c r="G101" s="104"/>
      <c r="H101" s="104"/>
      <c r="I101" s="107"/>
      <c r="J101" s="107"/>
      <c r="K101" s="107"/>
      <c r="L101" s="114"/>
      <c r="M101" s="65" t="s">
        <v>382</v>
      </c>
      <c r="N101" s="2">
        <v>178271</v>
      </c>
      <c r="O101" s="48">
        <f>(N101-R101)*93.79%</f>
        <v>158840.352355</v>
      </c>
      <c r="P101" s="48">
        <f>(N101-R101)*6.21%*80%</f>
        <v>8413.678116000001</v>
      </c>
      <c r="Q101" s="48">
        <f>(N101-R101)*6.21%*20%</f>
        <v>2103.4195290000002</v>
      </c>
      <c r="R101" s="48">
        <f>N101*5%</f>
        <v>8913.550000000001</v>
      </c>
      <c r="S101" s="48">
        <f>N101/J99</f>
        <v>88.8666782981481</v>
      </c>
      <c r="T101" s="48">
        <v>2206</v>
      </c>
      <c r="U101" s="4" t="s">
        <v>1324</v>
      </c>
      <c r="V101" s="3"/>
    </row>
    <row r="102" spans="1:22" ht="23.25" customHeight="1">
      <c r="A102" s="105"/>
      <c r="B102" s="105"/>
      <c r="C102" s="86"/>
      <c r="D102" s="105"/>
      <c r="E102" s="112"/>
      <c r="F102" s="112"/>
      <c r="G102" s="105"/>
      <c r="H102" s="105"/>
      <c r="I102" s="108"/>
      <c r="J102" s="108"/>
      <c r="K102" s="108"/>
      <c r="L102" s="83"/>
      <c r="M102" s="65" t="s">
        <v>255</v>
      </c>
      <c r="N102" s="2">
        <f>N101+N100+N99</f>
        <v>2747923</v>
      </c>
      <c r="O102" s="2">
        <f>O101+O100+O99</f>
        <v>2448413.132615</v>
      </c>
      <c r="P102" s="2">
        <f>P101+P100+P99</f>
        <v>129690.97390800001</v>
      </c>
      <c r="Q102" s="2">
        <f>Q101+Q100+Q99</f>
        <v>32422.743477000004</v>
      </c>
      <c r="R102" s="2">
        <f>R101+R100+R99</f>
        <v>137396.15000000002</v>
      </c>
      <c r="S102" s="48">
        <f>N102/J99</f>
        <v>1369.8178011515167</v>
      </c>
      <c r="T102" s="48">
        <v>2206</v>
      </c>
      <c r="U102" s="4"/>
      <c r="V102" s="3"/>
    </row>
    <row r="103" spans="1:23" ht="21.75" customHeight="1">
      <c r="A103" s="103" t="s">
        <v>116</v>
      </c>
      <c r="B103" s="103" t="s">
        <v>806</v>
      </c>
      <c r="C103" s="84" t="s">
        <v>111</v>
      </c>
      <c r="D103" s="103">
        <v>1978</v>
      </c>
      <c r="E103" s="110" t="s">
        <v>77</v>
      </c>
      <c r="F103" s="110" t="s">
        <v>349</v>
      </c>
      <c r="G103" s="103">
        <v>2</v>
      </c>
      <c r="H103" s="103">
        <v>3</v>
      </c>
      <c r="I103" s="106">
        <v>1387.5</v>
      </c>
      <c r="J103" s="106">
        <v>924.1</v>
      </c>
      <c r="K103" s="106">
        <v>924.1</v>
      </c>
      <c r="L103" s="113">
        <v>29</v>
      </c>
      <c r="M103" s="65" t="s">
        <v>351</v>
      </c>
      <c r="N103" s="48">
        <v>1320420</v>
      </c>
      <c r="O103" s="48">
        <f>(N103-R103)*93.79%</f>
        <v>1176500.8221</v>
      </c>
      <c r="P103" s="48">
        <f>(N103-R103)*6.21%*80%</f>
        <v>62318.54232000001</v>
      </c>
      <c r="Q103" s="48">
        <f>(N103-R103)*6.21%*20%</f>
        <v>15579.635580000002</v>
      </c>
      <c r="R103" s="48">
        <f>N103*5%</f>
        <v>66021</v>
      </c>
      <c r="S103" s="48">
        <f>N103/J103</f>
        <v>1428.8713342711828</v>
      </c>
      <c r="T103" s="48">
        <v>2206</v>
      </c>
      <c r="U103" s="4" t="s">
        <v>55</v>
      </c>
      <c r="V103" s="5"/>
      <c r="W103" s="17"/>
    </row>
    <row r="104" spans="1:23" ht="28.5" customHeight="1">
      <c r="A104" s="104"/>
      <c r="B104" s="104"/>
      <c r="C104" s="85"/>
      <c r="D104" s="104"/>
      <c r="E104" s="111"/>
      <c r="F104" s="111"/>
      <c r="G104" s="104"/>
      <c r="H104" s="104"/>
      <c r="I104" s="107"/>
      <c r="J104" s="107"/>
      <c r="K104" s="107"/>
      <c r="L104" s="114"/>
      <c r="M104" s="65" t="s">
        <v>436</v>
      </c>
      <c r="N104" s="48">
        <v>489056</v>
      </c>
      <c r="O104" s="48">
        <f>(N104-R104)*93.79%</f>
        <v>435751.34128000005</v>
      </c>
      <c r="P104" s="48">
        <f>(N104-R104)*6.21%*80%</f>
        <v>23081.486976</v>
      </c>
      <c r="Q104" s="48">
        <f>(N104-R104)*6.21%*20%</f>
        <v>5770.371744</v>
      </c>
      <c r="R104" s="48">
        <f>N104*5%</f>
        <v>24452.800000000003</v>
      </c>
      <c r="S104" s="48">
        <f>N104/J103</f>
        <v>529.2241099448112</v>
      </c>
      <c r="T104" s="48">
        <v>2206</v>
      </c>
      <c r="U104" s="4" t="s">
        <v>1324</v>
      </c>
      <c r="V104" s="5"/>
      <c r="W104" s="17"/>
    </row>
    <row r="105" spans="1:23" ht="29.25" customHeight="1">
      <c r="A105" s="104"/>
      <c r="B105" s="104"/>
      <c r="C105" s="85"/>
      <c r="D105" s="104"/>
      <c r="E105" s="111"/>
      <c r="F105" s="111"/>
      <c r="G105" s="104"/>
      <c r="H105" s="104"/>
      <c r="I105" s="107"/>
      <c r="J105" s="107"/>
      <c r="K105" s="107"/>
      <c r="L105" s="114"/>
      <c r="M105" s="65" t="s">
        <v>1325</v>
      </c>
      <c r="N105" s="48">
        <v>229408</v>
      </c>
      <c r="O105" s="48">
        <f>(N105-R105)*93.79%</f>
        <v>204403.67504000003</v>
      </c>
      <c r="P105" s="48">
        <f>(N105-R105)*6.21%*80%</f>
        <v>10827.139968000001</v>
      </c>
      <c r="Q105" s="48">
        <f>(N105-R105)*6.21%*20%</f>
        <v>2706.7849920000003</v>
      </c>
      <c r="R105" s="48">
        <f>N105*5%</f>
        <v>11470.400000000001</v>
      </c>
      <c r="S105" s="48">
        <f>N105/J103</f>
        <v>248.2501893734444</v>
      </c>
      <c r="T105" s="48">
        <v>2206</v>
      </c>
      <c r="U105" s="4" t="s">
        <v>1324</v>
      </c>
      <c r="V105" s="5"/>
      <c r="W105" s="17"/>
    </row>
    <row r="106" spans="1:23" ht="20.25" customHeight="1">
      <c r="A106" s="105"/>
      <c r="B106" s="105"/>
      <c r="C106" s="86"/>
      <c r="D106" s="105"/>
      <c r="E106" s="112"/>
      <c r="F106" s="112"/>
      <c r="G106" s="105"/>
      <c r="H106" s="105"/>
      <c r="I106" s="108"/>
      <c r="J106" s="108"/>
      <c r="K106" s="108"/>
      <c r="L106" s="83"/>
      <c r="M106" s="65" t="s">
        <v>255</v>
      </c>
      <c r="N106" s="48">
        <f>N105+N104+N103</f>
        <v>2038884</v>
      </c>
      <c r="O106" s="48">
        <f>O105+O104+O103</f>
        <v>1816655.83842</v>
      </c>
      <c r="P106" s="48">
        <f>P105+P104+P103</f>
        <v>96227.16926400001</v>
      </c>
      <c r="Q106" s="48">
        <f>Q105+Q104+Q103</f>
        <v>24056.792316000003</v>
      </c>
      <c r="R106" s="48">
        <f>R105+R104+R103</f>
        <v>101944.20000000001</v>
      </c>
      <c r="S106" s="48">
        <f>N106/J103</f>
        <v>2206.3456335894384</v>
      </c>
      <c r="T106" s="48">
        <v>2206</v>
      </c>
      <c r="U106" s="4"/>
      <c r="V106" s="5"/>
      <c r="W106" s="17"/>
    </row>
    <row r="107" spans="1:24" ht="18" customHeight="1">
      <c r="A107" s="88" t="s">
        <v>67</v>
      </c>
      <c r="B107" s="88"/>
      <c r="C107" s="88"/>
      <c r="D107" s="43"/>
      <c r="E107" s="43"/>
      <c r="F107" s="43"/>
      <c r="G107" s="43"/>
      <c r="H107" s="43"/>
      <c r="I107" s="46">
        <f>SUM(I92:I103)</f>
        <v>8645.75</v>
      </c>
      <c r="J107" s="46">
        <f>SUM(J92:J103)</f>
        <v>6223.52</v>
      </c>
      <c r="K107" s="46">
        <f>SUM(K92:K103)</f>
        <v>5930.79</v>
      </c>
      <c r="L107" s="48">
        <f>SUM(L92:L103)</f>
        <v>172</v>
      </c>
      <c r="M107" s="43"/>
      <c r="N107" s="22">
        <f>N106+N102+N98+N94</f>
        <v>10329320</v>
      </c>
      <c r="O107" s="22">
        <f>O106+O102+O98+O94</f>
        <v>9203475.7666</v>
      </c>
      <c r="P107" s="22">
        <v>487502</v>
      </c>
      <c r="Q107" s="22">
        <f>Q106+Q102+Q98+Q94</f>
        <v>121875.64668</v>
      </c>
      <c r="R107" s="22">
        <f>R106+R102+R98+R94</f>
        <v>516466.00000000006</v>
      </c>
      <c r="S107" s="48">
        <f>N107/I107</f>
        <v>1194.7280455715236</v>
      </c>
      <c r="T107" s="48">
        <v>2206</v>
      </c>
      <c r="U107" s="4"/>
      <c r="V107" s="5"/>
      <c r="X107" s="30">
        <f>ROUND(SUM(O107:R107),0)</f>
        <v>10329319</v>
      </c>
    </row>
    <row r="108" spans="1:24" s="18" customFormat="1" ht="17.25" customHeight="1">
      <c r="A108" s="100" t="s">
        <v>425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X108" s="27"/>
    </row>
    <row r="109" spans="1:24" s="18" customFormat="1" ht="17.25" customHeight="1">
      <c r="A109" s="100" t="s">
        <v>112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X109" s="27"/>
    </row>
    <row r="110" spans="1:24" s="18" customFormat="1" ht="17.25" customHeight="1">
      <c r="A110" s="43"/>
      <c r="B110" s="43"/>
      <c r="C110" s="43" t="s">
        <v>433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X110" s="27"/>
    </row>
    <row r="111" spans="1:22" ht="61.5" customHeight="1">
      <c r="A111" s="43" t="s">
        <v>117</v>
      </c>
      <c r="B111" s="43" t="s">
        <v>65</v>
      </c>
      <c r="C111" s="44" t="s">
        <v>715</v>
      </c>
      <c r="D111" s="43">
        <v>1988</v>
      </c>
      <c r="E111" s="45" t="s">
        <v>77</v>
      </c>
      <c r="F111" s="45" t="s">
        <v>349</v>
      </c>
      <c r="G111" s="43">
        <v>2</v>
      </c>
      <c r="H111" s="43">
        <v>2</v>
      </c>
      <c r="I111" s="46">
        <v>432.2</v>
      </c>
      <c r="J111" s="46">
        <v>385.7</v>
      </c>
      <c r="K111" s="46">
        <v>344.2</v>
      </c>
      <c r="L111" s="48">
        <v>20</v>
      </c>
      <c r="M111" s="44" t="s">
        <v>351</v>
      </c>
      <c r="N111" s="48">
        <v>671465</v>
      </c>
      <c r="O111" s="48">
        <f>(N111-R111)*93.79%</f>
        <v>598278.9068</v>
      </c>
      <c r="P111" s="48">
        <f>ROUND((N111-R111)*6.21%*80%,0)</f>
        <v>31690</v>
      </c>
      <c r="Q111" s="48">
        <f>(N111-R111)*6.21%*20%</f>
        <v>7922.618640000001</v>
      </c>
      <c r="R111" s="48">
        <f>ROUND(N111*5%,0)</f>
        <v>33573</v>
      </c>
      <c r="S111" s="48">
        <f aca="true" t="shared" si="14" ref="S111:S122">N111/J111</f>
        <v>1740.8996629504798</v>
      </c>
      <c r="T111" s="48">
        <v>1950</v>
      </c>
      <c r="U111" s="4" t="s">
        <v>55</v>
      </c>
      <c r="V111" s="3"/>
    </row>
    <row r="112" spans="1:22" ht="61.5" customHeight="1">
      <c r="A112" s="43" t="s">
        <v>118</v>
      </c>
      <c r="B112" s="43" t="s">
        <v>66</v>
      </c>
      <c r="C112" s="44" t="s">
        <v>716</v>
      </c>
      <c r="D112" s="43">
        <v>1969</v>
      </c>
      <c r="E112" s="45" t="s">
        <v>77</v>
      </c>
      <c r="F112" s="45" t="s">
        <v>349</v>
      </c>
      <c r="G112" s="43">
        <v>2</v>
      </c>
      <c r="H112" s="43">
        <v>2</v>
      </c>
      <c r="I112" s="46">
        <v>451.3</v>
      </c>
      <c r="J112" s="46">
        <v>380.7</v>
      </c>
      <c r="K112" s="46">
        <v>218.7</v>
      </c>
      <c r="L112" s="48">
        <v>14</v>
      </c>
      <c r="M112" s="44" t="s">
        <v>351</v>
      </c>
      <c r="N112" s="48">
        <v>710834</v>
      </c>
      <c r="O112" s="48">
        <v>633356</v>
      </c>
      <c r="P112" s="48">
        <f aca="true" t="shared" si="15" ref="P112:P132">ROUND((N112-R112)*6.21%*80%,0)</f>
        <v>33549</v>
      </c>
      <c r="Q112" s="48">
        <f aca="true" t="shared" si="16" ref="Q112:Q132">(N112-R112)*6.21%*20%</f>
        <v>8387.12664</v>
      </c>
      <c r="R112" s="48">
        <f aca="true" t="shared" si="17" ref="R112:R132">ROUND(N112*5%,0)</f>
        <v>35542</v>
      </c>
      <c r="S112" s="48">
        <f t="shared" si="14"/>
        <v>1867.1762542684528</v>
      </c>
      <c r="T112" s="48">
        <f aca="true" t="shared" si="18" ref="T112:T133">T111</f>
        <v>1950</v>
      </c>
      <c r="U112" s="4" t="s">
        <v>55</v>
      </c>
      <c r="V112" s="3"/>
    </row>
    <row r="113" spans="1:23" ht="61.5" customHeight="1">
      <c r="A113" s="43" t="s">
        <v>119</v>
      </c>
      <c r="B113" s="43" t="s">
        <v>805</v>
      </c>
      <c r="C113" s="44" t="s">
        <v>717</v>
      </c>
      <c r="D113" s="43">
        <v>1970</v>
      </c>
      <c r="E113" s="45" t="s">
        <v>77</v>
      </c>
      <c r="F113" s="45" t="s">
        <v>349</v>
      </c>
      <c r="G113" s="43">
        <v>2</v>
      </c>
      <c r="H113" s="43">
        <v>2</v>
      </c>
      <c r="I113" s="46">
        <v>401.2</v>
      </c>
      <c r="J113" s="46">
        <v>354.7</v>
      </c>
      <c r="K113" s="46">
        <v>316.4</v>
      </c>
      <c r="L113" s="43">
        <v>12</v>
      </c>
      <c r="M113" s="44" t="s">
        <v>351</v>
      </c>
      <c r="N113" s="23">
        <v>513870</v>
      </c>
      <c r="O113" s="48">
        <f aca="true" t="shared" si="19" ref="O113:O132">(N113-R113)*93.79%</f>
        <v>457860.27040000004</v>
      </c>
      <c r="P113" s="48">
        <f t="shared" si="15"/>
        <v>24253</v>
      </c>
      <c r="Q113" s="48">
        <f t="shared" si="16"/>
        <v>6063.145920000001</v>
      </c>
      <c r="R113" s="48">
        <f t="shared" si="17"/>
        <v>25694</v>
      </c>
      <c r="S113" s="48">
        <f t="shared" si="14"/>
        <v>1448.7454186636594</v>
      </c>
      <c r="T113" s="48">
        <f t="shared" si="18"/>
        <v>1950</v>
      </c>
      <c r="U113" s="4" t="s">
        <v>55</v>
      </c>
      <c r="V113" s="3"/>
      <c r="W113" s="17"/>
    </row>
    <row r="114" spans="1:23" ht="61.5" customHeight="1">
      <c r="A114" s="43" t="s">
        <v>120</v>
      </c>
      <c r="B114" s="43" t="s">
        <v>806</v>
      </c>
      <c r="C114" s="44" t="s">
        <v>274</v>
      </c>
      <c r="D114" s="43">
        <v>1965</v>
      </c>
      <c r="E114" s="45" t="s">
        <v>77</v>
      </c>
      <c r="F114" s="45" t="s">
        <v>349</v>
      </c>
      <c r="G114" s="43">
        <v>2</v>
      </c>
      <c r="H114" s="43">
        <v>3</v>
      </c>
      <c r="I114" s="46">
        <v>1003.4</v>
      </c>
      <c r="J114" s="46">
        <v>874.1</v>
      </c>
      <c r="K114" s="46">
        <v>635</v>
      </c>
      <c r="L114" s="43">
        <v>41</v>
      </c>
      <c r="M114" s="44" t="s">
        <v>351</v>
      </c>
      <c r="N114" s="23">
        <v>1206818</v>
      </c>
      <c r="O114" s="48">
        <f t="shared" si="19"/>
        <v>1075280.7783000001</v>
      </c>
      <c r="P114" s="48">
        <f t="shared" si="15"/>
        <v>56957</v>
      </c>
      <c r="Q114" s="48">
        <f t="shared" si="16"/>
        <v>14239.244340000003</v>
      </c>
      <c r="R114" s="48">
        <f t="shared" si="17"/>
        <v>60341</v>
      </c>
      <c r="S114" s="48">
        <f t="shared" si="14"/>
        <v>1380.6406589635053</v>
      </c>
      <c r="T114" s="48">
        <f t="shared" si="18"/>
        <v>1950</v>
      </c>
      <c r="U114" s="4" t="s">
        <v>55</v>
      </c>
      <c r="V114" s="3"/>
      <c r="W114" s="17"/>
    </row>
    <row r="115" spans="1:22" ht="61.5" customHeight="1">
      <c r="A115" s="43" t="s">
        <v>121</v>
      </c>
      <c r="B115" s="43" t="s">
        <v>807</v>
      </c>
      <c r="C115" s="44" t="s">
        <v>718</v>
      </c>
      <c r="D115" s="43">
        <v>1989</v>
      </c>
      <c r="E115" s="45" t="s">
        <v>77</v>
      </c>
      <c r="F115" s="45" t="s">
        <v>349</v>
      </c>
      <c r="G115" s="43">
        <v>2</v>
      </c>
      <c r="H115" s="43">
        <v>3</v>
      </c>
      <c r="I115" s="46">
        <v>1511.4</v>
      </c>
      <c r="J115" s="46">
        <v>848.1</v>
      </c>
      <c r="K115" s="46">
        <v>804.8</v>
      </c>
      <c r="L115" s="43">
        <v>45</v>
      </c>
      <c r="M115" s="44" t="s">
        <v>351</v>
      </c>
      <c r="N115" s="23">
        <v>1299641</v>
      </c>
      <c r="O115" s="48">
        <f t="shared" si="19"/>
        <v>1157986.6761</v>
      </c>
      <c r="P115" s="48">
        <f t="shared" si="15"/>
        <v>61338</v>
      </c>
      <c r="Q115" s="48">
        <f t="shared" si="16"/>
        <v>15334.464780000002</v>
      </c>
      <c r="R115" s="48">
        <f t="shared" si="17"/>
        <v>64982</v>
      </c>
      <c r="S115" s="48">
        <f t="shared" si="14"/>
        <v>1532.4148095743426</v>
      </c>
      <c r="T115" s="48">
        <f t="shared" si="18"/>
        <v>1950</v>
      </c>
      <c r="U115" s="4" t="s">
        <v>55</v>
      </c>
      <c r="V115" s="16"/>
    </row>
    <row r="116" spans="1:22" ht="61.5" customHeight="1">
      <c r="A116" s="43" t="s">
        <v>122</v>
      </c>
      <c r="B116" s="43" t="s">
        <v>808</v>
      </c>
      <c r="C116" s="44" t="s">
        <v>292</v>
      </c>
      <c r="D116" s="43">
        <v>1961</v>
      </c>
      <c r="E116" s="45" t="s">
        <v>77</v>
      </c>
      <c r="F116" s="45" t="s">
        <v>349</v>
      </c>
      <c r="G116" s="43">
        <v>2</v>
      </c>
      <c r="H116" s="43">
        <v>2</v>
      </c>
      <c r="I116" s="46">
        <v>1353.1</v>
      </c>
      <c r="J116" s="46">
        <v>749.4</v>
      </c>
      <c r="K116" s="46">
        <v>706.9</v>
      </c>
      <c r="L116" s="43">
        <v>24</v>
      </c>
      <c r="M116" s="44" t="s">
        <v>351</v>
      </c>
      <c r="N116" s="23">
        <v>998509</v>
      </c>
      <c r="O116" s="48">
        <f t="shared" si="19"/>
        <v>889676.9336000001</v>
      </c>
      <c r="P116" s="48">
        <f t="shared" si="15"/>
        <v>47126</v>
      </c>
      <c r="Q116" s="48">
        <f t="shared" si="16"/>
        <v>11781.41328</v>
      </c>
      <c r="R116" s="48">
        <f t="shared" si="17"/>
        <v>49925</v>
      </c>
      <c r="S116" s="48">
        <f t="shared" si="14"/>
        <v>1332.411262343208</v>
      </c>
      <c r="T116" s="48">
        <f t="shared" si="18"/>
        <v>1950</v>
      </c>
      <c r="U116" s="4" t="s">
        <v>55</v>
      </c>
      <c r="V116" s="3"/>
    </row>
    <row r="117" spans="1:22" ht="61.5" customHeight="1">
      <c r="A117" s="43" t="s">
        <v>123</v>
      </c>
      <c r="B117" s="43" t="s">
        <v>809</v>
      </c>
      <c r="C117" s="44" t="s">
        <v>719</v>
      </c>
      <c r="D117" s="43">
        <v>1977</v>
      </c>
      <c r="E117" s="45" t="s">
        <v>77</v>
      </c>
      <c r="F117" s="45" t="s">
        <v>349</v>
      </c>
      <c r="G117" s="43">
        <v>2</v>
      </c>
      <c r="H117" s="43">
        <v>2</v>
      </c>
      <c r="I117" s="46">
        <v>1280.5</v>
      </c>
      <c r="J117" s="46">
        <v>710.1</v>
      </c>
      <c r="K117" s="46">
        <v>573.7</v>
      </c>
      <c r="L117" s="43">
        <v>23</v>
      </c>
      <c r="M117" s="44" t="s">
        <v>351</v>
      </c>
      <c r="N117" s="23">
        <v>971258</v>
      </c>
      <c r="O117" s="48">
        <f t="shared" si="19"/>
        <v>865395.6405000001</v>
      </c>
      <c r="P117" s="48">
        <f t="shared" si="15"/>
        <v>45839</v>
      </c>
      <c r="Q117" s="48">
        <f t="shared" si="16"/>
        <v>11459.8719</v>
      </c>
      <c r="R117" s="48">
        <f t="shared" si="17"/>
        <v>48563</v>
      </c>
      <c r="S117" s="48">
        <f t="shared" si="14"/>
        <v>1367.7763695254189</v>
      </c>
      <c r="T117" s="48">
        <f t="shared" si="18"/>
        <v>1950</v>
      </c>
      <c r="U117" s="4" t="s">
        <v>55</v>
      </c>
      <c r="V117" s="3"/>
    </row>
    <row r="118" spans="1:22" ht="61.5" customHeight="1">
      <c r="A118" s="43" t="s">
        <v>124</v>
      </c>
      <c r="B118" s="43" t="s">
        <v>810</v>
      </c>
      <c r="C118" s="44" t="s">
        <v>720</v>
      </c>
      <c r="D118" s="43">
        <v>1979</v>
      </c>
      <c r="E118" s="45" t="s">
        <v>77</v>
      </c>
      <c r="F118" s="45" t="s">
        <v>349</v>
      </c>
      <c r="G118" s="43">
        <v>2</v>
      </c>
      <c r="H118" s="43">
        <v>2</v>
      </c>
      <c r="I118" s="46">
        <v>1089.1</v>
      </c>
      <c r="J118" s="46">
        <v>600.1</v>
      </c>
      <c r="K118" s="46">
        <v>574.3</v>
      </c>
      <c r="L118" s="43">
        <v>27</v>
      </c>
      <c r="M118" s="44" t="s">
        <v>351</v>
      </c>
      <c r="N118" s="23">
        <v>915738</v>
      </c>
      <c r="O118" s="48">
        <f t="shared" si="19"/>
        <v>815927.0429</v>
      </c>
      <c r="P118" s="48">
        <f t="shared" si="15"/>
        <v>43219</v>
      </c>
      <c r="Q118" s="48">
        <f t="shared" si="16"/>
        <v>10804.791420000001</v>
      </c>
      <c r="R118" s="48">
        <f t="shared" si="17"/>
        <v>45787</v>
      </c>
      <c r="S118" s="48">
        <f t="shared" si="14"/>
        <v>1525.9756707215463</v>
      </c>
      <c r="T118" s="48">
        <f t="shared" si="18"/>
        <v>1950</v>
      </c>
      <c r="U118" s="4" t="s">
        <v>55</v>
      </c>
      <c r="V118" s="16"/>
    </row>
    <row r="119" spans="1:22" ht="61.5" customHeight="1">
      <c r="A119" s="34" t="s">
        <v>125</v>
      </c>
      <c r="B119" s="34" t="s">
        <v>811</v>
      </c>
      <c r="C119" s="44" t="s">
        <v>721</v>
      </c>
      <c r="D119" s="43">
        <v>1977</v>
      </c>
      <c r="E119" s="45" t="s">
        <v>77</v>
      </c>
      <c r="F119" s="45" t="s">
        <v>349</v>
      </c>
      <c r="G119" s="43">
        <v>2</v>
      </c>
      <c r="H119" s="43">
        <v>3</v>
      </c>
      <c r="I119" s="46">
        <v>1552.3</v>
      </c>
      <c r="J119" s="46">
        <v>882.3</v>
      </c>
      <c r="K119" s="46">
        <v>750.2</v>
      </c>
      <c r="L119" s="43">
        <v>42</v>
      </c>
      <c r="M119" s="44" t="s">
        <v>351</v>
      </c>
      <c r="N119" s="23">
        <v>1489769</v>
      </c>
      <c r="O119" s="48">
        <f t="shared" si="19"/>
        <v>1327392.0499</v>
      </c>
      <c r="P119" s="48">
        <f t="shared" si="15"/>
        <v>70311</v>
      </c>
      <c r="Q119" s="48">
        <f t="shared" si="16"/>
        <v>17577.79002</v>
      </c>
      <c r="R119" s="48">
        <f t="shared" si="17"/>
        <v>74488</v>
      </c>
      <c r="S119" s="48">
        <f t="shared" si="14"/>
        <v>1688.506177037289</v>
      </c>
      <c r="T119" s="48">
        <f t="shared" si="18"/>
        <v>1950</v>
      </c>
      <c r="U119" s="4" t="s">
        <v>55</v>
      </c>
      <c r="V119" s="16"/>
    </row>
    <row r="120" spans="1:22" ht="61.5" customHeight="1">
      <c r="A120" s="43" t="s">
        <v>126</v>
      </c>
      <c r="B120" s="43" t="s">
        <v>812</v>
      </c>
      <c r="C120" s="44" t="s">
        <v>1292</v>
      </c>
      <c r="D120" s="43">
        <v>1978</v>
      </c>
      <c r="E120" s="45" t="s">
        <v>77</v>
      </c>
      <c r="F120" s="45" t="s">
        <v>349</v>
      </c>
      <c r="G120" s="43">
        <v>2</v>
      </c>
      <c r="H120" s="43">
        <v>2</v>
      </c>
      <c r="I120" s="46">
        <v>563.4</v>
      </c>
      <c r="J120" s="46">
        <v>501.2</v>
      </c>
      <c r="K120" s="46">
        <v>368.4</v>
      </c>
      <c r="L120" s="43">
        <v>33</v>
      </c>
      <c r="M120" s="44" t="s">
        <v>351</v>
      </c>
      <c r="N120" s="23">
        <v>733661</v>
      </c>
      <c r="O120" s="48">
        <f t="shared" si="19"/>
        <v>653695.6662000001</v>
      </c>
      <c r="P120" s="48">
        <f t="shared" si="15"/>
        <v>34626</v>
      </c>
      <c r="Q120" s="48">
        <f t="shared" si="16"/>
        <v>8656.466760000001</v>
      </c>
      <c r="R120" s="48">
        <f t="shared" si="17"/>
        <v>36683</v>
      </c>
      <c r="S120" s="48">
        <f t="shared" si="14"/>
        <v>1463.8088587390264</v>
      </c>
      <c r="T120" s="48">
        <f t="shared" si="18"/>
        <v>1950</v>
      </c>
      <c r="U120" s="4" t="s">
        <v>55</v>
      </c>
      <c r="V120" s="16"/>
    </row>
    <row r="121" spans="1:22" ht="61.5" customHeight="1">
      <c r="A121" s="43" t="s">
        <v>127</v>
      </c>
      <c r="B121" s="43" t="s">
        <v>813</v>
      </c>
      <c r="C121" s="44" t="s">
        <v>1293</v>
      </c>
      <c r="D121" s="43">
        <v>1977</v>
      </c>
      <c r="E121" s="45" t="s">
        <v>77</v>
      </c>
      <c r="F121" s="45" t="s">
        <v>349</v>
      </c>
      <c r="G121" s="43">
        <v>2</v>
      </c>
      <c r="H121" s="43">
        <v>2</v>
      </c>
      <c r="I121" s="46">
        <v>767.4</v>
      </c>
      <c r="J121" s="46">
        <v>705.8</v>
      </c>
      <c r="K121" s="46">
        <v>568.4</v>
      </c>
      <c r="L121" s="43">
        <v>26</v>
      </c>
      <c r="M121" s="44" t="s">
        <v>351</v>
      </c>
      <c r="N121" s="23">
        <v>996623</v>
      </c>
      <c r="O121" s="48">
        <f t="shared" si="19"/>
        <v>887996.2168</v>
      </c>
      <c r="P121" s="48">
        <f t="shared" si="15"/>
        <v>47037</v>
      </c>
      <c r="Q121" s="48">
        <f t="shared" si="16"/>
        <v>11759.156640000001</v>
      </c>
      <c r="R121" s="48">
        <f t="shared" si="17"/>
        <v>49831</v>
      </c>
      <c r="S121" s="48">
        <f t="shared" si="14"/>
        <v>1412.0473221875886</v>
      </c>
      <c r="T121" s="48">
        <f t="shared" si="18"/>
        <v>1950</v>
      </c>
      <c r="U121" s="4" t="s">
        <v>55</v>
      </c>
      <c r="V121" s="16"/>
    </row>
    <row r="122" spans="1:22" ht="21.75" customHeight="1">
      <c r="A122" s="103" t="s">
        <v>128</v>
      </c>
      <c r="B122" s="103" t="s">
        <v>814</v>
      </c>
      <c r="C122" s="84" t="s">
        <v>1294</v>
      </c>
      <c r="D122" s="103">
        <v>1956</v>
      </c>
      <c r="E122" s="110" t="s">
        <v>77</v>
      </c>
      <c r="F122" s="110" t="s">
        <v>349</v>
      </c>
      <c r="G122" s="103">
        <v>2</v>
      </c>
      <c r="H122" s="103">
        <v>2</v>
      </c>
      <c r="I122" s="106">
        <v>404.2</v>
      </c>
      <c r="J122" s="106">
        <v>371.4</v>
      </c>
      <c r="K122" s="106">
        <v>328.6</v>
      </c>
      <c r="L122" s="103">
        <v>15</v>
      </c>
      <c r="M122" s="44" t="s">
        <v>351</v>
      </c>
      <c r="N122" s="23">
        <v>619078</v>
      </c>
      <c r="O122" s="48">
        <f t="shared" si="19"/>
        <v>551601.4996000001</v>
      </c>
      <c r="P122" s="48">
        <f t="shared" si="15"/>
        <v>29218</v>
      </c>
      <c r="Q122" s="48">
        <f t="shared" si="16"/>
        <v>7304.500080000002</v>
      </c>
      <c r="R122" s="48">
        <f t="shared" si="17"/>
        <v>30954</v>
      </c>
      <c r="S122" s="48">
        <f t="shared" si="14"/>
        <v>1666.8766828217556</v>
      </c>
      <c r="T122" s="48">
        <f t="shared" si="18"/>
        <v>1950</v>
      </c>
      <c r="U122" s="4" t="s">
        <v>55</v>
      </c>
      <c r="V122" s="16"/>
    </row>
    <row r="123" spans="1:22" ht="21" customHeight="1">
      <c r="A123" s="104"/>
      <c r="B123" s="104"/>
      <c r="C123" s="85"/>
      <c r="D123" s="104"/>
      <c r="E123" s="111"/>
      <c r="F123" s="111"/>
      <c r="G123" s="104"/>
      <c r="H123" s="104"/>
      <c r="I123" s="107"/>
      <c r="J123" s="107"/>
      <c r="K123" s="107"/>
      <c r="L123" s="104"/>
      <c r="M123" s="44" t="s">
        <v>1349</v>
      </c>
      <c r="N123" s="23">
        <v>65323</v>
      </c>
      <c r="O123" s="48">
        <f t="shared" si="19"/>
        <v>58203.2603</v>
      </c>
      <c r="P123" s="48">
        <f t="shared" si="15"/>
        <v>3083</v>
      </c>
      <c r="Q123" s="48">
        <f t="shared" si="16"/>
        <v>770.7479400000001</v>
      </c>
      <c r="R123" s="48">
        <f t="shared" si="17"/>
        <v>3266</v>
      </c>
      <c r="S123" s="48">
        <f>N123/J122</f>
        <v>175.8831448572967</v>
      </c>
      <c r="T123" s="48">
        <f t="shared" si="18"/>
        <v>1950</v>
      </c>
      <c r="U123" s="4" t="s">
        <v>1324</v>
      </c>
      <c r="V123" s="16"/>
    </row>
    <row r="124" spans="1:22" ht="39.75" customHeight="1">
      <c r="A124" s="104"/>
      <c r="B124" s="104"/>
      <c r="C124" s="85"/>
      <c r="D124" s="104"/>
      <c r="E124" s="111"/>
      <c r="F124" s="111"/>
      <c r="G124" s="104"/>
      <c r="H124" s="104"/>
      <c r="I124" s="107"/>
      <c r="J124" s="107"/>
      <c r="K124" s="107"/>
      <c r="L124" s="104"/>
      <c r="M124" s="44" t="s">
        <v>373</v>
      </c>
      <c r="N124" s="23">
        <v>39858</v>
      </c>
      <c r="O124" s="48">
        <f t="shared" si="19"/>
        <v>35513.5835</v>
      </c>
      <c r="P124" s="48">
        <f t="shared" si="15"/>
        <v>1881</v>
      </c>
      <c r="Q124" s="48">
        <f t="shared" si="16"/>
        <v>470.28330000000005</v>
      </c>
      <c r="R124" s="48">
        <f t="shared" si="17"/>
        <v>1993</v>
      </c>
      <c r="S124" s="48">
        <f>N124/J122</f>
        <v>107.31825525040388</v>
      </c>
      <c r="T124" s="48">
        <f t="shared" si="18"/>
        <v>1950</v>
      </c>
      <c r="U124" s="4" t="s">
        <v>1324</v>
      </c>
      <c r="V124" s="16"/>
    </row>
    <row r="125" spans="1:22" ht="21.75" customHeight="1">
      <c r="A125" s="105"/>
      <c r="B125" s="105"/>
      <c r="C125" s="86"/>
      <c r="D125" s="105"/>
      <c r="E125" s="112"/>
      <c r="F125" s="112"/>
      <c r="G125" s="105"/>
      <c r="H125" s="105"/>
      <c r="I125" s="108"/>
      <c r="J125" s="108"/>
      <c r="K125" s="108"/>
      <c r="L125" s="105"/>
      <c r="M125" s="44" t="s">
        <v>255</v>
      </c>
      <c r="N125" s="23">
        <f>N124+N123+N122</f>
        <v>724259</v>
      </c>
      <c r="O125" s="23">
        <f>O124+O123+O122</f>
        <v>645318.3434000001</v>
      </c>
      <c r="P125" s="23">
        <f>P124+P123+P122</f>
        <v>34182</v>
      </c>
      <c r="Q125" s="23">
        <f>Q124+Q123+Q122</f>
        <v>8545.531320000002</v>
      </c>
      <c r="R125" s="23">
        <f>R124+R123+R122</f>
        <v>36213</v>
      </c>
      <c r="S125" s="48">
        <f>N125/J122</f>
        <v>1950.0780829294563</v>
      </c>
      <c r="T125" s="48">
        <f t="shared" si="18"/>
        <v>1950</v>
      </c>
      <c r="U125" s="4"/>
      <c r="V125" s="16"/>
    </row>
    <row r="126" spans="1:22" ht="61.5" customHeight="1">
      <c r="A126" s="43" t="s">
        <v>129</v>
      </c>
      <c r="B126" s="43" t="s">
        <v>815</v>
      </c>
      <c r="C126" s="44" t="s">
        <v>864</v>
      </c>
      <c r="D126" s="43">
        <v>1984</v>
      </c>
      <c r="E126" s="45" t="s">
        <v>77</v>
      </c>
      <c r="F126" s="45" t="s">
        <v>349</v>
      </c>
      <c r="G126" s="43">
        <v>2</v>
      </c>
      <c r="H126" s="43">
        <v>3</v>
      </c>
      <c r="I126" s="46">
        <v>1584.7</v>
      </c>
      <c r="J126" s="46">
        <v>924</v>
      </c>
      <c r="K126" s="46">
        <v>878.1</v>
      </c>
      <c r="L126" s="43">
        <v>36</v>
      </c>
      <c r="M126" s="44" t="s">
        <v>351</v>
      </c>
      <c r="N126" s="23">
        <v>1370277</v>
      </c>
      <c r="O126" s="48">
        <v>1220923</v>
      </c>
      <c r="P126" s="48">
        <f t="shared" si="15"/>
        <v>64672</v>
      </c>
      <c r="Q126" s="48">
        <f t="shared" si="16"/>
        <v>16167.896460000002</v>
      </c>
      <c r="R126" s="48">
        <f t="shared" si="17"/>
        <v>68514</v>
      </c>
      <c r="S126" s="48">
        <f aca="true" t="shared" si="20" ref="S126:S133">N126/J126</f>
        <v>1482.9837662337663</v>
      </c>
      <c r="T126" s="48">
        <f t="shared" si="18"/>
        <v>1950</v>
      </c>
      <c r="U126" s="4" t="s">
        <v>55</v>
      </c>
      <c r="V126" s="5"/>
    </row>
    <row r="127" spans="1:22" ht="61.5" customHeight="1">
      <c r="A127" s="43" t="s">
        <v>130</v>
      </c>
      <c r="B127" s="43" t="s">
        <v>816</v>
      </c>
      <c r="C127" s="44" t="s">
        <v>1320</v>
      </c>
      <c r="D127" s="43">
        <v>1972</v>
      </c>
      <c r="E127" s="45" t="s">
        <v>77</v>
      </c>
      <c r="F127" s="45" t="s">
        <v>349</v>
      </c>
      <c r="G127" s="43">
        <v>2</v>
      </c>
      <c r="H127" s="43">
        <v>2</v>
      </c>
      <c r="I127" s="46">
        <v>1277.1</v>
      </c>
      <c r="J127" s="46">
        <v>702.4</v>
      </c>
      <c r="K127" s="46">
        <v>576.4</v>
      </c>
      <c r="L127" s="43">
        <v>31</v>
      </c>
      <c r="M127" s="44" t="s">
        <v>351</v>
      </c>
      <c r="N127" s="23">
        <v>970915</v>
      </c>
      <c r="O127" s="48">
        <f t="shared" si="19"/>
        <v>865089.8851000001</v>
      </c>
      <c r="P127" s="48">
        <f t="shared" si="15"/>
        <v>45823</v>
      </c>
      <c r="Q127" s="48">
        <f t="shared" si="16"/>
        <v>11455.82298</v>
      </c>
      <c r="R127" s="48">
        <f t="shared" si="17"/>
        <v>48546</v>
      </c>
      <c r="S127" s="48">
        <f t="shared" si="20"/>
        <v>1382.2821753986334</v>
      </c>
      <c r="T127" s="48">
        <f t="shared" si="18"/>
        <v>1950</v>
      </c>
      <c r="U127" s="4" t="s">
        <v>55</v>
      </c>
      <c r="V127" s="5"/>
    </row>
    <row r="128" spans="1:22" ht="61.5" customHeight="1">
      <c r="A128" s="43" t="s">
        <v>131</v>
      </c>
      <c r="B128" s="43" t="s">
        <v>817</v>
      </c>
      <c r="C128" s="44" t="s">
        <v>1321</v>
      </c>
      <c r="D128" s="43">
        <v>1978</v>
      </c>
      <c r="E128" s="45" t="s">
        <v>77</v>
      </c>
      <c r="F128" s="45" t="s">
        <v>349</v>
      </c>
      <c r="G128" s="43">
        <v>2</v>
      </c>
      <c r="H128" s="43">
        <v>2</v>
      </c>
      <c r="I128" s="46">
        <v>781.3</v>
      </c>
      <c r="J128" s="46">
        <v>721.8</v>
      </c>
      <c r="K128" s="46">
        <v>610.5</v>
      </c>
      <c r="L128" s="43">
        <v>34</v>
      </c>
      <c r="M128" s="44" t="s">
        <v>351</v>
      </c>
      <c r="N128" s="23">
        <v>967925</v>
      </c>
      <c r="O128" s="48">
        <f t="shared" si="19"/>
        <v>862426.2491</v>
      </c>
      <c r="P128" s="48">
        <f t="shared" si="15"/>
        <v>45682</v>
      </c>
      <c r="Q128" s="48">
        <f t="shared" si="16"/>
        <v>11420.55018</v>
      </c>
      <c r="R128" s="48">
        <f t="shared" si="17"/>
        <v>48396</v>
      </c>
      <c r="S128" s="48">
        <f t="shared" si="20"/>
        <v>1340.987808257135</v>
      </c>
      <c r="T128" s="48">
        <f t="shared" si="18"/>
        <v>1950</v>
      </c>
      <c r="U128" s="4" t="s">
        <v>55</v>
      </c>
      <c r="V128" s="5"/>
    </row>
    <row r="129" spans="1:22" ht="61.5" customHeight="1">
      <c r="A129" s="43" t="s">
        <v>135</v>
      </c>
      <c r="B129" s="43" t="s">
        <v>84</v>
      </c>
      <c r="C129" s="44" t="s">
        <v>1322</v>
      </c>
      <c r="D129" s="43">
        <v>1977</v>
      </c>
      <c r="E129" s="45" t="s">
        <v>77</v>
      </c>
      <c r="F129" s="45" t="s">
        <v>349</v>
      </c>
      <c r="G129" s="43">
        <v>2</v>
      </c>
      <c r="H129" s="43">
        <v>2</v>
      </c>
      <c r="I129" s="46">
        <v>1311.8</v>
      </c>
      <c r="J129" s="46">
        <v>734.3</v>
      </c>
      <c r="K129" s="46">
        <v>671.3</v>
      </c>
      <c r="L129" s="43">
        <v>36</v>
      </c>
      <c r="M129" s="44" t="s">
        <v>351</v>
      </c>
      <c r="N129" s="23">
        <v>964695</v>
      </c>
      <c r="O129" s="48">
        <f t="shared" si="19"/>
        <v>859547.834</v>
      </c>
      <c r="P129" s="48">
        <f t="shared" si="15"/>
        <v>45530</v>
      </c>
      <c r="Q129" s="48">
        <f t="shared" si="16"/>
        <v>11382.433200000001</v>
      </c>
      <c r="R129" s="48">
        <f t="shared" si="17"/>
        <v>48235</v>
      </c>
      <c r="S129" s="48">
        <f t="shared" si="20"/>
        <v>1313.761405420128</v>
      </c>
      <c r="T129" s="48">
        <f t="shared" si="18"/>
        <v>1950</v>
      </c>
      <c r="U129" s="4" t="s">
        <v>55</v>
      </c>
      <c r="V129" s="5"/>
    </row>
    <row r="130" spans="1:22" ht="61.5" customHeight="1">
      <c r="A130" s="43" t="s">
        <v>136</v>
      </c>
      <c r="B130" s="43" t="s">
        <v>818</v>
      </c>
      <c r="C130" s="44" t="s">
        <v>722</v>
      </c>
      <c r="D130" s="43">
        <v>1962</v>
      </c>
      <c r="E130" s="45" t="s">
        <v>77</v>
      </c>
      <c r="F130" s="45" t="s">
        <v>349</v>
      </c>
      <c r="G130" s="43">
        <v>2</v>
      </c>
      <c r="H130" s="43">
        <v>2</v>
      </c>
      <c r="I130" s="46">
        <v>578.6</v>
      </c>
      <c r="J130" s="46">
        <v>547.2</v>
      </c>
      <c r="K130" s="46">
        <v>403.9</v>
      </c>
      <c r="L130" s="43">
        <v>25</v>
      </c>
      <c r="M130" s="44" t="s">
        <v>351</v>
      </c>
      <c r="N130" s="23">
        <v>927753</v>
      </c>
      <c r="O130" s="48">
        <v>826632</v>
      </c>
      <c r="P130" s="48">
        <f t="shared" si="15"/>
        <v>43786</v>
      </c>
      <c r="Q130" s="48">
        <f t="shared" si="16"/>
        <v>10946.553300000001</v>
      </c>
      <c r="R130" s="48">
        <f t="shared" si="17"/>
        <v>46388</v>
      </c>
      <c r="S130" s="48">
        <f t="shared" si="20"/>
        <v>1695.455043859649</v>
      </c>
      <c r="T130" s="48">
        <f t="shared" si="18"/>
        <v>1950</v>
      </c>
      <c r="U130" s="4" t="s">
        <v>55</v>
      </c>
      <c r="V130" s="5"/>
    </row>
    <row r="131" spans="1:22" ht="61.5" customHeight="1">
      <c r="A131" s="43" t="s">
        <v>137</v>
      </c>
      <c r="B131" s="43" t="s">
        <v>85</v>
      </c>
      <c r="C131" s="44" t="s">
        <v>723</v>
      </c>
      <c r="D131" s="43">
        <v>1963</v>
      </c>
      <c r="E131" s="45" t="s">
        <v>77</v>
      </c>
      <c r="F131" s="45" t="s">
        <v>349</v>
      </c>
      <c r="G131" s="43">
        <v>2</v>
      </c>
      <c r="H131" s="43">
        <v>2</v>
      </c>
      <c r="I131" s="46">
        <v>633.1</v>
      </c>
      <c r="J131" s="46">
        <v>568.7</v>
      </c>
      <c r="K131" s="46">
        <v>458.5</v>
      </c>
      <c r="L131" s="43">
        <v>26</v>
      </c>
      <c r="M131" s="44" t="s">
        <v>351</v>
      </c>
      <c r="N131" s="23">
        <v>919753</v>
      </c>
      <c r="O131" s="48">
        <f t="shared" si="19"/>
        <v>819504.1935</v>
      </c>
      <c r="P131" s="48">
        <f t="shared" si="15"/>
        <v>43409</v>
      </c>
      <c r="Q131" s="48">
        <f t="shared" si="16"/>
        <v>10852.1613</v>
      </c>
      <c r="R131" s="48">
        <f t="shared" si="17"/>
        <v>45988</v>
      </c>
      <c r="S131" s="48">
        <f t="shared" si="20"/>
        <v>1617.2903112361525</v>
      </c>
      <c r="T131" s="48">
        <f t="shared" si="18"/>
        <v>1950</v>
      </c>
      <c r="U131" s="4" t="s">
        <v>55</v>
      </c>
      <c r="V131" s="5"/>
    </row>
    <row r="132" spans="1:22" ht="61.5" customHeight="1">
      <c r="A132" s="43" t="s">
        <v>138</v>
      </c>
      <c r="B132" s="43" t="s">
        <v>86</v>
      </c>
      <c r="C132" s="44" t="s">
        <v>724</v>
      </c>
      <c r="D132" s="43">
        <v>1964</v>
      </c>
      <c r="E132" s="45" t="s">
        <v>77</v>
      </c>
      <c r="F132" s="45" t="s">
        <v>349</v>
      </c>
      <c r="G132" s="43">
        <v>2</v>
      </c>
      <c r="H132" s="43">
        <v>2</v>
      </c>
      <c r="I132" s="46">
        <v>561.7</v>
      </c>
      <c r="J132" s="46">
        <v>501.4</v>
      </c>
      <c r="K132" s="46">
        <v>462.8</v>
      </c>
      <c r="L132" s="43">
        <v>19</v>
      </c>
      <c r="M132" s="44" t="s">
        <v>351</v>
      </c>
      <c r="N132" s="23">
        <v>919753</v>
      </c>
      <c r="O132" s="48">
        <f t="shared" si="19"/>
        <v>819504.1935</v>
      </c>
      <c r="P132" s="48">
        <f t="shared" si="15"/>
        <v>43409</v>
      </c>
      <c r="Q132" s="48">
        <f t="shared" si="16"/>
        <v>10852.1613</v>
      </c>
      <c r="R132" s="48">
        <f t="shared" si="17"/>
        <v>45988</v>
      </c>
      <c r="S132" s="48">
        <f t="shared" si="20"/>
        <v>1834.369764658955</v>
      </c>
      <c r="T132" s="48">
        <f t="shared" si="18"/>
        <v>1950</v>
      </c>
      <c r="U132" s="4" t="s">
        <v>55</v>
      </c>
      <c r="V132" s="5"/>
    </row>
    <row r="133" spans="1:24" ht="23.25" customHeight="1">
      <c r="A133" s="88" t="s">
        <v>67</v>
      </c>
      <c r="B133" s="88"/>
      <c r="C133" s="88"/>
      <c r="D133" s="43"/>
      <c r="E133" s="43"/>
      <c r="F133" s="43"/>
      <c r="G133" s="43"/>
      <c r="H133" s="43"/>
      <c r="I133" s="46">
        <f>SUM(I111:I132)</f>
        <v>17537.8</v>
      </c>
      <c r="J133" s="46">
        <f>SUM(J111:J132)</f>
        <v>12063.4</v>
      </c>
      <c r="K133" s="46">
        <f>SUM(K111:K132)</f>
        <v>10251.099999999997</v>
      </c>
      <c r="L133" s="48">
        <f>SUM(L111:L132)</f>
        <v>529</v>
      </c>
      <c r="M133" s="44"/>
      <c r="N133" s="22">
        <f>N132+N131+N130+N129+N128+N127+N126+N125+N121+N120+N119+N118+N117+N116+N115+N114+N113+N112+N111</f>
        <v>18273516</v>
      </c>
      <c r="O133" s="22">
        <f>O132+O131+O130+O129+O128+O127+O126+O125+O121+O120+O119+O118+O117+O116+O115+O114+O113+O112+O111</f>
        <v>16281791.880100003</v>
      </c>
      <c r="P133" s="22">
        <f>P132+P131+P130+P129+P128+P127+P126+P125+P121+P120+P119+P118+P117+P116+P115+P114+P113+P112+P111</f>
        <v>862438</v>
      </c>
      <c r="Q133" s="22">
        <f>Q132+Q131+Q130+Q129+Q128+Q127+Q126+Q125+Q121+Q120+Q119+Q118+Q117+Q116+Q115+Q114+Q113+Q112+Q111</f>
        <v>215609.20038000002</v>
      </c>
      <c r="R133" s="22">
        <f>R132+R131+R130+R129+R128+R127+R126+R125+R121+R120+R119+R118+R117+R116+R115+R114+R113+R112+R111</f>
        <v>913677</v>
      </c>
      <c r="S133" s="48">
        <f t="shared" si="20"/>
        <v>1514.789860238407</v>
      </c>
      <c r="T133" s="48">
        <f t="shared" si="18"/>
        <v>1950</v>
      </c>
      <c r="U133" s="4"/>
      <c r="V133" s="5"/>
      <c r="X133" s="30">
        <f>ROUND(SUM(O133:R133),0)</f>
        <v>18273516</v>
      </c>
    </row>
    <row r="134" spans="1:24" s="19" customFormat="1" ht="18.75" customHeight="1">
      <c r="A134" s="100" t="s">
        <v>426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X134" s="28"/>
    </row>
    <row r="135" spans="1:24" s="19" customFormat="1" ht="18.75" customHeight="1">
      <c r="A135" s="100" t="s">
        <v>366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X135" s="28"/>
    </row>
    <row r="136" spans="1:24" s="19" customFormat="1" ht="14.25" customHeight="1">
      <c r="A136" s="44"/>
      <c r="B136" s="44"/>
      <c r="C136" s="43" t="s">
        <v>1265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X136" s="28"/>
    </row>
    <row r="137" spans="1:22" ht="65.25" customHeight="1">
      <c r="A137" s="43" t="s">
        <v>139</v>
      </c>
      <c r="B137" s="43" t="s">
        <v>65</v>
      </c>
      <c r="C137" s="44" t="s">
        <v>362</v>
      </c>
      <c r="D137" s="43">
        <v>1982</v>
      </c>
      <c r="E137" s="45" t="s">
        <v>77</v>
      </c>
      <c r="F137" s="45" t="s">
        <v>349</v>
      </c>
      <c r="G137" s="43">
        <v>2</v>
      </c>
      <c r="H137" s="43">
        <v>3</v>
      </c>
      <c r="I137" s="46">
        <v>1300</v>
      </c>
      <c r="J137" s="46">
        <v>866.38</v>
      </c>
      <c r="K137" s="46">
        <v>687.58</v>
      </c>
      <c r="L137" s="48">
        <v>50</v>
      </c>
      <c r="M137" s="65" t="s">
        <v>351</v>
      </c>
      <c r="N137" s="2">
        <v>1102472</v>
      </c>
      <c r="O137" s="48">
        <f>(N137-R137)*93.79%</f>
        <v>982308.0643600001</v>
      </c>
      <c r="P137" s="48">
        <f>(N137-R137)*6.21%*80%</f>
        <v>52032.26851200001</v>
      </c>
      <c r="Q137" s="48">
        <f>(N137-R137)*6.21%*20%</f>
        <v>13008.067128000002</v>
      </c>
      <c r="R137" s="48">
        <f>N137*5%</f>
        <v>55123.600000000006</v>
      </c>
      <c r="S137" s="48">
        <f>N137/J137</f>
        <v>1272.5039820863824</v>
      </c>
      <c r="T137" s="2">
        <v>2389</v>
      </c>
      <c r="U137" s="4" t="s">
        <v>55</v>
      </c>
      <c r="V137" s="3"/>
    </row>
    <row r="138" spans="1:23" ht="63" customHeight="1">
      <c r="A138" s="43" t="s">
        <v>819</v>
      </c>
      <c r="B138" s="43" t="s">
        <v>66</v>
      </c>
      <c r="C138" s="44" t="s">
        <v>363</v>
      </c>
      <c r="D138" s="43">
        <v>1984</v>
      </c>
      <c r="E138" s="45" t="s">
        <v>77</v>
      </c>
      <c r="F138" s="45" t="s">
        <v>349</v>
      </c>
      <c r="G138" s="43">
        <v>2</v>
      </c>
      <c r="H138" s="43">
        <v>3</v>
      </c>
      <c r="I138" s="46">
        <v>1300</v>
      </c>
      <c r="J138" s="46">
        <v>872.29</v>
      </c>
      <c r="K138" s="46">
        <v>738.26</v>
      </c>
      <c r="L138" s="48">
        <v>46</v>
      </c>
      <c r="M138" s="65" t="s">
        <v>351</v>
      </c>
      <c r="N138" s="2">
        <v>1102472</v>
      </c>
      <c r="O138" s="48">
        <f>(N138-R138)*93.79%</f>
        <v>982308.0643600001</v>
      </c>
      <c r="P138" s="48">
        <f>(N138-R138)*6.21%*80%</f>
        <v>52032.26851200001</v>
      </c>
      <c r="Q138" s="48">
        <f>(N138-R138)*6.21%*20%</f>
        <v>13008.067128000002</v>
      </c>
      <c r="R138" s="48">
        <f>N138*5%</f>
        <v>55123.600000000006</v>
      </c>
      <c r="S138" s="48">
        <f>N138/J138</f>
        <v>1263.8824244230705</v>
      </c>
      <c r="T138" s="2">
        <v>2389</v>
      </c>
      <c r="U138" s="4" t="s">
        <v>55</v>
      </c>
      <c r="V138" s="5"/>
      <c r="W138" s="17"/>
    </row>
    <row r="139" spans="1:23" ht="67.5" customHeight="1">
      <c r="A139" s="68" t="s">
        <v>820</v>
      </c>
      <c r="B139" s="68" t="s">
        <v>805</v>
      </c>
      <c r="C139" s="69" t="s">
        <v>132</v>
      </c>
      <c r="D139" s="68">
        <v>1964</v>
      </c>
      <c r="E139" s="70" t="s">
        <v>77</v>
      </c>
      <c r="F139" s="70" t="s">
        <v>349</v>
      </c>
      <c r="G139" s="68">
        <v>2</v>
      </c>
      <c r="H139" s="68">
        <v>2</v>
      </c>
      <c r="I139" s="67">
        <v>1040</v>
      </c>
      <c r="J139" s="67">
        <v>736.35</v>
      </c>
      <c r="K139" s="67">
        <v>592.55</v>
      </c>
      <c r="L139" s="68">
        <v>54</v>
      </c>
      <c r="M139" s="65" t="s">
        <v>351</v>
      </c>
      <c r="N139" s="2">
        <v>909696</v>
      </c>
      <c r="O139" s="48">
        <v>810545</v>
      </c>
      <c r="P139" s="48">
        <f>(N139-R139)*6.21%*80%</f>
        <v>42934.05216000001</v>
      </c>
      <c r="Q139" s="48">
        <v>10733</v>
      </c>
      <c r="R139" s="48">
        <v>45484</v>
      </c>
      <c r="S139" s="48">
        <f>N139/J139</f>
        <v>1235.4125076390303</v>
      </c>
      <c r="T139" s="2">
        <v>2389</v>
      </c>
      <c r="U139" s="4" t="s">
        <v>55</v>
      </c>
      <c r="V139" s="3"/>
      <c r="W139" s="17"/>
    </row>
    <row r="140" spans="1:22" ht="18.75" customHeight="1">
      <c r="A140" s="103" t="s">
        <v>821</v>
      </c>
      <c r="B140" s="103" t="s">
        <v>806</v>
      </c>
      <c r="C140" s="84" t="s">
        <v>133</v>
      </c>
      <c r="D140" s="103">
        <v>1973</v>
      </c>
      <c r="E140" s="110" t="s">
        <v>77</v>
      </c>
      <c r="F140" s="110" t="s">
        <v>358</v>
      </c>
      <c r="G140" s="103">
        <v>2</v>
      </c>
      <c r="H140" s="103">
        <v>3</v>
      </c>
      <c r="I140" s="106">
        <v>533</v>
      </c>
      <c r="J140" s="106">
        <v>375.21</v>
      </c>
      <c r="K140" s="106">
        <v>271.41</v>
      </c>
      <c r="L140" s="103">
        <v>20</v>
      </c>
      <c r="M140" s="65" t="s">
        <v>351</v>
      </c>
      <c r="N140" s="2">
        <v>513058</v>
      </c>
      <c r="O140" s="48">
        <f>(N140-R140)*93.79%</f>
        <v>457137.24329</v>
      </c>
      <c r="P140" s="48">
        <f>(N140-R140)*6.21%*80%</f>
        <v>24214.285368</v>
      </c>
      <c r="Q140" s="48">
        <f>(N140-R140)*6.21%*20%</f>
        <v>6053.571342</v>
      </c>
      <c r="R140" s="48">
        <f>N140*5%</f>
        <v>25652.9</v>
      </c>
      <c r="S140" s="48">
        <f>N140/J140</f>
        <v>1367.3889288665016</v>
      </c>
      <c r="T140" s="2">
        <v>2389</v>
      </c>
      <c r="U140" s="4" t="s">
        <v>55</v>
      </c>
      <c r="V140" s="16"/>
    </row>
    <row r="141" spans="1:22" ht="18" customHeight="1">
      <c r="A141" s="104"/>
      <c r="B141" s="104"/>
      <c r="C141" s="85"/>
      <c r="D141" s="104"/>
      <c r="E141" s="111"/>
      <c r="F141" s="111"/>
      <c r="G141" s="104"/>
      <c r="H141" s="104"/>
      <c r="I141" s="107"/>
      <c r="J141" s="107"/>
      <c r="K141" s="107"/>
      <c r="L141" s="104"/>
      <c r="M141" s="65" t="s">
        <v>1349</v>
      </c>
      <c r="N141" s="2">
        <v>383379</v>
      </c>
      <c r="O141" s="48">
        <f>(N141-R141)*93.79%</f>
        <v>341592.605895</v>
      </c>
      <c r="P141" s="48">
        <f>(N141-R141)*6.21%*80%</f>
        <v>18093.955284</v>
      </c>
      <c r="Q141" s="48">
        <f>(N141-R141)*6.21%*20%</f>
        <v>4523.488821</v>
      </c>
      <c r="R141" s="48">
        <f>N141*5%</f>
        <v>19168.95</v>
      </c>
      <c r="S141" s="48">
        <f>N141/J140</f>
        <v>1021.771807787639</v>
      </c>
      <c r="T141" s="2">
        <v>2389</v>
      </c>
      <c r="U141" s="4" t="s">
        <v>1324</v>
      </c>
      <c r="V141" s="16"/>
    </row>
    <row r="142" spans="1:22" ht="26.25" customHeight="1">
      <c r="A142" s="105"/>
      <c r="B142" s="105"/>
      <c r="C142" s="86"/>
      <c r="D142" s="105"/>
      <c r="E142" s="112"/>
      <c r="F142" s="112"/>
      <c r="G142" s="105"/>
      <c r="H142" s="105"/>
      <c r="I142" s="108"/>
      <c r="J142" s="108"/>
      <c r="K142" s="108"/>
      <c r="L142" s="105"/>
      <c r="M142" s="65" t="s">
        <v>255</v>
      </c>
      <c r="N142" s="2">
        <f>N141+N140</f>
        <v>896437</v>
      </c>
      <c r="O142" s="2">
        <f>O141+O140</f>
        <v>798729.8491849999</v>
      </c>
      <c r="P142" s="2">
        <f>P141+P140</f>
        <v>42308.240652</v>
      </c>
      <c r="Q142" s="2">
        <f>Q141+Q140</f>
        <v>10577.060163</v>
      </c>
      <c r="R142" s="2">
        <f>R141+R140</f>
        <v>44821.850000000006</v>
      </c>
      <c r="S142" s="48">
        <f>N142/J140</f>
        <v>2389.1607366541407</v>
      </c>
      <c r="T142" s="2">
        <v>2389</v>
      </c>
      <c r="U142" s="4"/>
      <c r="V142" s="16"/>
    </row>
    <row r="143" spans="1:22" ht="63.75" customHeight="1">
      <c r="A143" s="43" t="s">
        <v>822</v>
      </c>
      <c r="B143" s="43" t="s">
        <v>807</v>
      </c>
      <c r="C143" s="44" t="s">
        <v>134</v>
      </c>
      <c r="D143" s="43">
        <v>1975</v>
      </c>
      <c r="E143" s="45" t="s">
        <v>77</v>
      </c>
      <c r="F143" s="45" t="s">
        <v>349</v>
      </c>
      <c r="G143" s="43">
        <v>2</v>
      </c>
      <c r="H143" s="43">
        <v>3</v>
      </c>
      <c r="I143" s="46">
        <v>1250</v>
      </c>
      <c r="J143" s="46">
        <v>908.13</v>
      </c>
      <c r="K143" s="46">
        <v>553.53</v>
      </c>
      <c r="L143" s="43">
        <v>66</v>
      </c>
      <c r="M143" s="65" t="s">
        <v>351</v>
      </c>
      <c r="N143" s="2">
        <v>1051030</v>
      </c>
      <c r="O143" s="48">
        <f>(N143-R143)*93.79%</f>
        <v>936472.9851500001</v>
      </c>
      <c r="P143" s="48">
        <f>(N143-R143)*6.21%*80%</f>
        <v>49604.41188</v>
      </c>
      <c r="Q143" s="48">
        <f>(N143-R143)*6.21%*20%</f>
        <v>12401.10297</v>
      </c>
      <c r="R143" s="48">
        <f>N143*5%</f>
        <v>52551.5</v>
      </c>
      <c r="S143" s="48">
        <f>N143/J143</f>
        <v>1157.3563256361974</v>
      </c>
      <c r="T143" s="2">
        <v>2389</v>
      </c>
      <c r="U143" s="4" t="s">
        <v>55</v>
      </c>
      <c r="V143" s="3"/>
    </row>
    <row r="144" spans="1:22" ht="31.5" customHeight="1">
      <c r="A144" s="100" t="s">
        <v>148</v>
      </c>
      <c r="B144" s="100" t="s">
        <v>808</v>
      </c>
      <c r="C144" s="88" t="s">
        <v>364</v>
      </c>
      <c r="D144" s="100">
        <v>1977</v>
      </c>
      <c r="E144" s="102" t="s">
        <v>77</v>
      </c>
      <c r="F144" s="102" t="s">
        <v>349</v>
      </c>
      <c r="G144" s="100">
        <v>2</v>
      </c>
      <c r="H144" s="100">
        <v>3</v>
      </c>
      <c r="I144" s="101">
        <v>1568</v>
      </c>
      <c r="J144" s="101">
        <v>933.86</v>
      </c>
      <c r="K144" s="101">
        <v>817.16</v>
      </c>
      <c r="L144" s="100">
        <v>43</v>
      </c>
      <c r="M144" s="65" t="s">
        <v>750</v>
      </c>
      <c r="N144" s="2">
        <v>175258</v>
      </c>
      <c r="O144" s="48">
        <f>(N144-R144)*93.79%</f>
        <v>156155.75429</v>
      </c>
      <c r="P144" s="48">
        <f>(N144-R144)*6.21%*80%</f>
        <v>8271.476568000002</v>
      </c>
      <c r="Q144" s="48">
        <f>(N144-R144)*6.21%*20%</f>
        <v>2067.8691420000005</v>
      </c>
      <c r="R144" s="48">
        <f>N144*5%</f>
        <v>8762.9</v>
      </c>
      <c r="S144" s="48">
        <f>N144/J144</f>
        <v>187.67052877304948</v>
      </c>
      <c r="T144" s="2">
        <v>2389</v>
      </c>
      <c r="U144" s="4" t="s">
        <v>55</v>
      </c>
      <c r="V144" s="16"/>
    </row>
    <row r="145" spans="1:22" ht="29.25" customHeight="1">
      <c r="A145" s="100"/>
      <c r="B145" s="100"/>
      <c r="C145" s="88"/>
      <c r="D145" s="100"/>
      <c r="E145" s="102"/>
      <c r="F145" s="102"/>
      <c r="G145" s="100"/>
      <c r="H145" s="100"/>
      <c r="I145" s="101"/>
      <c r="J145" s="101"/>
      <c r="K145" s="101"/>
      <c r="L145" s="100"/>
      <c r="M145" s="65" t="s">
        <v>350</v>
      </c>
      <c r="N145" s="2">
        <v>662921</v>
      </c>
      <c r="O145" s="48">
        <f>(N145-R145)*93.79%</f>
        <v>590665.925605</v>
      </c>
      <c r="P145" s="48">
        <f>(N145-R145)*6.21%*80%</f>
        <v>31287.219516</v>
      </c>
      <c r="Q145" s="48">
        <f>(N145-R145)*6.21%*20%</f>
        <v>7821.804879</v>
      </c>
      <c r="R145" s="48">
        <f>N145*5%</f>
        <v>33146.05</v>
      </c>
      <c r="S145" s="48">
        <f>N145/J144</f>
        <v>709.8719294112608</v>
      </c>
      <c r="T145" s="2">
        <v>2389</v>
      </c>
      <c r="U145" s="4" t="s">
        <v>55</v>
      </c>
      <c r="V145" s="16"/>
    </row>
    <row r="146" spans="1:22" ht="19.5" customHeight="1">
      <c r="A146" s="100"/>
      <c r="B146" s="100"/>
      <c r="C146" s="88"/>
      <c r="D146" s="100"/>
      <c r="E146" s="102"/>
      <c r="F146" s="102"/>
      <c r="G146" s="100"/>
      <c r="H146" s="100"/>
      <c r="I146" s="101"/>
      <c r="J146" s="101"/>
      <c r="K146" s="101"/>
      <c r="L146" s="100"/>
      <c r="M146" s="65" t="s">
        <v>67</v>
      </c>
      <c r="N146" s="2">
        <f>SUM(N144:N145)</f>
        <v>838179</v>
      </c>
      <c r="O146" s="2">
        <f>O145+O144</f>
        <v>746821.6798950001</v>
      </c>
      <c r="P146" s="2">
        <v>39558</v>
      </c>
      <c r="Q146" s="2">
        <f>SUM(Q144:Q145)</f>
        <v>9889.674021</v>
      </c>
      <c r="R146" s="2">
        <f>SUM(R144:R145)</f>
        <v>41908.950000000004</v>
      </c>
      <c r="S146" s="48">
        <f>N146/J144</f>
        <v>897.5424581843102</v>
      </c>
      <c r="T146" s="2">
        <v>2389</v>
      </c>
      <c r="U146" s="4"/>
      <c r="V146" s="16"/>
    </row>
    <row r="147" spans="1:24" ht="21.75" customHeight="1">
      <c r="A147" s="88" t="s">
        <v>255</v>
      </c>
      <c r="B147" s="88"/>
      <c r="C147" s="88"/>
      <c r="D147" s="43"/>
      <c r="E147" s="43"/>
      <c r="F147" s="43"/>
      <c r="G147" s="43"/>
      <c r="H147" s="43"/>
      <c r="I147" s="46">
        <f>SUM(I137:I146)</f>
        <v>6991</v>
      </c>
      <c r="J147" s="46">
        <f>SUM(J137:J146)</f>
        <v>4692.22</v>
      </c>
      <c r="K147" s="46">
        <f>SUM(K137:K146)</f>
        <v>3660.49</v>
      </c>
      <c r="L147" s="48">
        <f>SUM(L137:L146)</f>
        <v>279</v>
      </c>
      <c r="M147" s="43"/>
      <c r="N147" s="22">
        <f>N146+N143+N142+N139+N138+N137</f>
        <v>5900286</v>
      </c>
      <c r="O147" s="22">
        <f>O146+O143+O142+O139+O138+O137</f>
        <v>5257185.64295</v>
      </c>
      <c r="P147" s="22">
        <v>278468</v>
      </c>
      <c r="Q147" s="22">
        <f>Q146+Q143+Q142+Q139+Q138+Q137</f>
        <v>69616.97141</v>
      </c>
      <c r="R147" s="22">
        <v>295015</v>
      </c>
      <c r="S147" s="48">
        <f>N147/J147</f>
        <v>1257.4615001001657</v>
      </c>
      <c r="T147" s="2">
        <v>2389</v>
      </c>
      <c r="U147" s="4"/>
      <c r="V147" s="5"/>
      <c r="X147" s="30">
        <f>ROUND(SUM(O147:R147),0)</f>
        <v>5900286</v>
      </c>
    </row>
    <row r="148" spans="1:21" ht="29.25" customHeight="1">
      <c r="A148" s="100" t="s">
        <v>369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</row>
    <row r="149" spans="1:21" ht="18.75" customHeight="1">
      <c r="A149" s="43"/>
      <c r="B149" s="43"/>
      <c r="C149" s="43" t="s">
        <v>736</v>
      </c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1:24" s="18" customFormat="1" ht="24.75" customHeight="1">
      <c r="A150" s="121" t="s">
        <v>1330</v>
      </c>
      <c r="B150" s="121" t="s">
        <v>65</v>
      </c>
      <c r="C150" s="135" t="s">
        <v>365</v>
      </c>
      <c r="D150" s="109">
        <v>1963</v>
      </c>
      <c r="E150" s="102" t="s">
        <v>77</v>
      </c>
      <c r="F150" s="102" t="s">
        <v>349</v>
      </c>
      <c r="G150" s="109">
        <v>2</v>
      </c>
      <c r="H150" s="136">
        <v>2</v>
      </c>
      <c r="I150" s="137">
        <v>645.48</v>
      </c>
      <c r="J150" s="109">
        <v>606.56</v>
      </c>
      <c r="K150" s="109">
        <v>575.69</v>
      </c>
      <c r="L150" s="109">
        <v>27</v>
      </c>
      <c r="M150" s="65" t="s">
        <v>351</v>
      </c>
      <c r="N150" s="48">
        <v>956478</v>
      </c>
      <c r="O150" s="48">
        <f>(N150-R150)*93.79%</f>
        <v>852226.68039</v>
      </c>
      <c r="P150" s="48">
        <f>(N150-R150)*6.21%*80%</f>
        <v>45141.935688</v>
      </c>
      <c r="Q150" s="48">
        <f>(N150-R150)*6.21%*20%</f>
        <v>11285.483922</v>
      </c>
      <c r="R150" s="48">
        <f>N150*5%</f>
        <v>47823.9</v>
      </c>
      <c r="S150" s="48">
        <f>N150/J150</f>
        <v>1576.889343181219</v>
      </c>
      <c r="T150" s="48">
        <v>1987</v>
      </c>
      <c r="U150" s="4" t="s">
        <v>55</v>
      </c>
      <c r="X150" s="27"/>
    </row>
    <row r="151" spans="1:24" s="18" customFormat="1" ht="30" customHeight="1">
      <c r="A151" s="121"/>
      <c r="B151" s="121"/>
      <c r="C151" s="135"/>
      <c r="D151" s="109"/>
      <c r="E151" s="102"/>
      <c r="F151" s="102"/>
      <c r="G151" s="109"/>
      <c r="H151" s="136"/>
      <c r="I151" s="137"/>
      <c r="J151" s="109"/>
      <c r="K151" s="109"/>
      <c r="L151" s="109"/>
      <c r="M151" s="65" t="s">
        <v>750</v>
      </c>
      <c r="N151" s="48">
        <v>248697</v>
      </c>
      <c r="O151" s="48">
        <v>198913</v>
      </c>
      <c r="P151" s="48">
        <f>(N151-R151)*6.21%*80%</f>
        <v>11737.503612</v>
      </c>
      <c r="Q151" s="48">
        <f>(N151-R151)*6.21%*20%</f>
        <v>2934.375903</v>
      </c>
      <c r="R151" s="48">
        <f>N151*5%</f>
        <v>12434.85</v>
      </c>
      <c r="S151" s="48">
        <f>N151/J150</f>
        <v>410.0121999472435</v>
      </c>
      <c r="T151" s="48">
        <f>T150</f>
        <v>1987</v>
      </c>
      <c r="U151" s="4" t="s">
        <v>55</v>
      </c>
      <c r="X151" s="27"/>
    </row>
    <row r="152" spans="1:24" s="18" customFormat="1" ht="19.5" customHeight="1">
      <c r="A152" s="121"/>
      <c r="B152" s="121"/>
      <c r="C152" s="135"/>
      <c r="D152" s="109"/>
      <c r="E152" s="102"/>
      <c r="F152" s="102"/>
      <c r="G152" s="109"/>
      <c r="H152" s="136"/>
      <c r="I152" s="137"/>
      <c r="J152" s="109"/>
      <c r="K152" s="109"/>
      <c r="L152" s="109"/>
      <c r="M152" s="20" t="s">
        <v>255</v>
      </c>
      <c r="N152" s="48">
        <f>SUM(N150:N151)</f>
        <v>1205175</v>
      </c>
      <c r="O152" s="48">
        <f>(N152-R152)*93.79%</f>
        <v>1073816.950875</v>
      </c>
      <c r="P152" s="48">
        <v>56879</v>
      </c>
      <c r="Q152" s="48">
        <v>14220</v>
      </c>
      <c r="R152" s="48">
        <f>N152*5%</f>
        <v>60258.75</v>
      </c>
      <c r="S152" s="48">
        <f>N152/J150</f>
        <v>1986.9015431284624</v>
      </c>
      <c r="T152" s="48">
        <f aca="true" t="shared" si="21" ref="T152:T167">T151</f>
        <v>1987</v>
      </c>
      <c r="U152" s="4"/>
      <c r="X152" s="27"/>
    </row>
    <row r="153" spans="1:23" ht="24" customHeight="1">
      <c r="A153" s="100" t="s">
        <v>149</v>
      </c>
      <c r="B153" s="100" t="s">
        <v>66</v>
      </c>
      <c r="C153" s="135" t="s">
        <v>141</v>
      </c>
      <c r="D153" s="100">
        <v>1960</v>
      </c>
      <c r="E153" s="102" t="s">
        <v>77</v>
      </c>
      <c r="F153" s="102" t="s">
        <v>349</v>
      </c>
      <c r="G153" s="100">
        <v>2</v>
      </c>
      <c r="H153" s="100">
        <v>3</v>
      </c>
      <c r="I153" s="101">
        <v>1307.54</v>
      </c>
      <c r="J153" s="101">
        <v>1226.43</v>
      </c>
      <c r="K153" s="101">
        <v>1012.06</v>
      </c>
      <c r="L153" s="115">
        <v>56</v>
      </c>
      <c r="M153" s="65" t="s">
        <v>351</v>
      </c>
      <c r="N153" s="48">
        <v>1698693</v>
      </c>
      <c r="O153" s="48">
        <f>(N153-R153)*93.79%</f>
        <v>1513543.9564650003</v>
      </c>
      <c r="P153" s="48">
        <v>80171</v>
      </c>
      <c r="Q153" s="48">
        <f>(N153-R153)*6.21%*20%</f>
        <v>20042.878707000003</v>
      </c>
      <c r="R153" s="48">
        <f>N153*5%</f>
        <v>84934.65000000001</v>
      </c>
      <c r="S153" s="48">
        <f>N153/J153</f>
        <v>1385.0713045179912</v>
      </c>
      <c r="T153" s="48">
        <f t="shared" si="21"/>
        <v>1987</v>
      </c>
      <c r="U153" s="4" t="s">
        <v>55</v>
      </c>
      <c r="V153" s="5"/>
      <c r="W153" s="17"/>
    </row>
    <row r="154" spans="1:23" ht="26.25" customHeight="1">
      <c r="A154" s="100"/>
      <c r="B154" s="100"/>
      <c r="C154" s="135"/>
      <c r="D154" s="100"/>
      <c r="E154" s="102"/>
      <c r="F154" s="102"/>
      <c r="G154" s="100"/>
      <c r="H154" s="100"/>
      <c r="I154" s="101"/>
      <c r="J154" s="101"/>
      <c r="K154" s="101"/>
      <c r="L154" s="115"/>
      <c r="M154" s="65" t="s">
        <v>750</v>
      </c>
      <c r="N154" s="48">
        <v>616409</v>
      </c>
      <c r="O154" s="48">
        <f>(N154-R154)*93.79%</f>
        <v>549223.501045</v>
      </c>
      <c r="P154" s="48">
        <f>(N154-R154)*6.21%*80%</f>
        <v>29092.039164000005</v>
      </c>
      <c r="Q154" s="48">
        <f>(N154-R154)*6.21%*20%</f>
        <v>7273.009791000001</v>
      </c>
      <c r="R154" s="48">
        <f>N154*5%</f>
        <v>30820.45</v>
      </c>
      <c r="S154" s="48">
        <f>N154/J153</f>
        <v>502.60430680919416</v>
      </c>
      <c r="T154" s="48">
        <f t="shared" si="21"/>
        <v>1987</v>
      </c>
      <c r="U154" s="4" t="s">
        <v>55</v>
      </c>
      <c r="V154" s="5"/>
      <c r="W154" s="17"/>
    </row>
    <row r="155" spans="1:23" ht="24" customHeight="1">
      <c r="A155" s="100"/>
      <c r="B155" s="100"/>
      <c r="C155" s="135"/>
      <c r="D155" s="100"/>
      <c r="E155" s="102"/>
      <c r="F155" s="102"/>
      <c r="G155" s="100"/>
      <c r="H155" s="100"/>
      <c r="I155" s="101"/>
      <c r="J155" s="101"/>
      <c r="K155" s="101"/>
      <c r="L155" s="115"/>
      <c r="M155" s="65" t="s">
        <v>67</v>
      </c>
      <c r="N155" s="48">
        <f>SUM(N153:N154)</f>
        <v>2315102</v>
      </c>
      <c r="O155" s="48">
        <v>2062768</v>
      </c>
      <c r="P155" s="48">
        <f>SUM(P153:P154)</f>
        <v>109263.039164</v>
      </c>
      <c r="Q155" s="48">
        <f>SUM(Q153:Q154)</f>
        <v>27315.888498000004</v>
      </c>
      <c r="R155" s="48">
        <f>SUM(R153:R154)</f>
        <v>115755.1</v>
      </c>
      <c r="S155" s="48">
        <f>N155/J153</f>
        <v>1887.6756113271854</v>
      </c>
      <c r="T155" s="48">
        <f t="shared" si="21"/>
        <v>1987</v>
      </c>
      <c r="U155" s="4"/>
      <c r="V155" s="5"/>
      <c r="W155" s="17"/>
    </row>
    <row r="156" spans="1:23" ht="63" customHeight="1">
      <c r="A156" s="43" t="s">
        <v>150</v>
      </c>
      <c r="B156" s="43" t="s">
        <v>805</v>
      </c>
      <c r="C156" s="44" t="s">
        <v>143</v>
      </c>
      <c r="D156" s="43">
        <v>1990</v>
      </c>
      <c r="E156" s="45" t="s">
        <v>77</v>
      </c>
      <c r="F156" s="45" t="s">
        <v>349</v>
      </c>
      <c r="G156" s="43">
        <v>5</v>
      </c>
      <c r="H156" s="43">
        <v>4</v>
      </c>
      <c r="I156" s="46">
        <v>6186.08</v>
      </c>
      <c r="J156" s="46">
        <v>4820.36</v>
      </c>
      <c r="K156" s="46">
        <v>4465.1</v>
      </c>
      <c r="L156" s="56">
        <v>191</v>
      </c>
      <c r="M156" s="65" t="s">
        <v>351</v>
      </c>
      <c r="N156" s="2">
        <v>993434</v>
      </c>
      <c r="O156" s="48">
        <v>885154</v>
      </c>
      <c r="P156" s="48">
        <f>(N156-R156)*6.21%*80%</f>
        <v>46886.111064000004</v>
      </c>
      <c r="Q156" s="48">
        <f>(N156-R156)*6.21%*20%</f>
        <v>11721.527766000001</v>
      </c>
      <c r="R156" s="48">
        <f>N156*5%</f>
        <v>49671.700000000004</v>
      </c>
      <c r="S156" s="48">
        <f>N156/J156</f>
        <v>206.09124629695708</v>
      </c>
      <c r="T156" s="48">
        <f t="shared" si="21"/>
        <v>1987</v>
      </c>
      <c r="U156" s="4" t="s">
        <v>55</v>
      </c>
      <c r="V156" s="3"/>
      <c r="W156" s="17"/>
    </row>
    <row r="157" spans="1:23" ht="22.5" customHeight="1">
      <c r="A157" s="100" t="s">
        <v>151</v>
      </c>
      <c r="B157" s="100" t="s">
        <v>806</v>
      </c>
      <c r="C157" s="88" t="s">
        <v>142</v>
      </c>
      <c r="D157" s="100">
        <v>1983</v>
      </c>
      <c r="E157" s="102" t="s">
        <v>77</v>
      </c>
      <c r="F157" s="102" t="s">
        <v>349</v>
      </c>
      <c r="G157" s="100">
        <v>2</v>
      </c>
      <c r="H157" s="100">
        <v>3</v>
      </c>
      <c r="I157" s="101">
        <v>1525.21</v>
      </c>
      <c r="J157" s="101">
        <v>913.15</v>
      </c>
      <c r="K157" s="101">
        <v>913.15</v>
      </c>
      <c r="L157" s="100">
        <v>44</v>
      </c>
      <c r="M157" s="65" t="s">
        <v>351</v>
      </c>
      <c r="N157" s="48">
        <v>1290648</v>
      </c>
      <c r="O157" s="48">
        <f>(N157-R157)*93.79%</f>
        <v>1149973.8212400002</v>
      </c>
      <c r="P157" s="48">
        <f>(N157-R157)*6.21%*80%</f>
        <v>60913.42300800001</v>
      </c>
      <c r="Q157" s="48">
        <f>(N157-R157)*6.21%*20%</f>
        <v>15228.355752000003</v>
      </c>
      <c r="R157" s="48">
        <f>N157*5%</f>
        <v>64532.4</v>
      </c>
      <c r="S157" s="48">
        <f>N157/J157</f>
        <v>1413.401960247495</v>
      </c>
      <c r="T157" s="48">
        <f t="shared" si="21"/>
        <v>1987</v>
      </c>
      <c r="U157" s="4" t="s">
        <v>55</v>
      </c>
      <c r="V157" s="3"/>
      <c r="W157" s="17"/>
    </row>
    <row r="158" spans="1:23" ht="27" customHeight="1">
      <c r="A158" s="100"/>
      <c r="B158" s="100"/>
      <c r="C158" s="88"/>
      <c r="D158" s="100"/>
      <c r="E158" s="102"/>
      <c r="F158" s="102"/>
      <c r="G158" s="100"/>
      <c r="H158" s="100"/>
      <c r="I158" s="101"/>
      <c r="J158" s="101"/>
      <c r="K158" s="101"/>
      <c r="L158" s="100"/>
      <c r="M158" s="65" t="s">
        <v>750</v>
      </c>
      <c r="N158" s="48">
        <v>289645</v>
      </c>
      <c r="O158" s="48">
        <f>(N158-R158)*93.79%</f>
        <v>258075.143225</v>
      </c>
      <c r="P158" s="48">
        <f>(N158-R158)*6.21%*80%</f>
        <v>13670.085420000001</v>
      </c>
      <c r="Q158" s="48">
        <f>(N158-R158)*6.21%*20%</f>
        <v>3417.5213550000003</v>
      </c>
      <c r="R158" s="48">
        <f>N158*5%</f>
        <v>14482.25</v>
      </c>
      <c r="S158" s="48">
        <f>N158/J157</f>
        <v>317.19323221814597</v>
      </c>
      <c r="T158" s="48">
        <f t="shared" si="21"/>
        <v>1987</v>
      </c>
      <c r="U158" s="4" t="s">
        <v>55</v>
      </c>
      <c r="V158" s="3"/>
      <c r="W158" s="17"/>
    </row>
    <row r="159" spans="1:23" ht="28.5" customHeight="1">
      <c r="A159" s="100"/>
      <c r="B159" s="100"/>
      <c r="C159" s="88"/>
      <c r="D159" s="100"/>
      <c r="E159" s="102"/>
      <c r="F159" s="102"/>
      <c r="G159" s="100"/>
      <c r="H159" s="100"/>
      <c r="I159" s="101"/>
      <c r="J159" s="101"/>
      <c r="K159" s="101"/>
      <c r="L159" s="100"/>
      <c r="M159" s="65" t="s">
        <v>67</v>
      </c>
      <c r="N159" s="48">
        <f>SUM(N157:N158)</f>
        <v>1580293</v>
      </c>
      <c r="O159" s="48">
        <f>SUM(O157:O158)</f>
        <v>1408048.9644650002</v>
      </c>
      <c r="P159" s="48">
        <f>SUM(P157:P158)</f>
        <v>74583.50842800002</v>
      </c>
      <c r="Q159" s="48">
        <f>SUM(Q157:Q158)</f>
        <v>18645.877107000004</v>
      </c>
      <c r="R159" s="48">
        <v>79014</v>
      </c>
      <c r="S159" s="48">
        <f>N159/J157</f>
        <v>1730.595192465641</v>
      </c>
      <c r="T159" s="48">
        <f t="shared" si="21"/>
        <v>1987</v>
      </c>
      <c r="U159" s="4"/>
      <c r="V159" s="3"/>
      <c r="W159" s="17"/>
    </row>
    <row r="160" spans="1:22" ht="27" customHeight="1">
      <c r="A160" s="100" t="s">
        <v>152</v>
      </c>
      <c r="B160" s="100" t="s">
        <v>807</v>
      </c>
      <c r="C160" s="88" t="s">
        <v>144</v>
      </c>
      <c r="D160" s="100">
        <v>1980</v>
      </c>
      <c r="E160" s="102" t="s">
        <v>77</v>
      </c>
      <c r="F160" s="102" t="s">
        <v>349</v>
      </c>
      <c r="G160" s="100">
        <v>2</v>
      </c>
      <c r="H160" s="100">
        <v>3</v>
      </c>
      <c r="I160" s="101">
        <v>1534.53</v>
      </c>
      <c r="J160" s="101">
        <v>927</v>
      </c>
      <c r="K160" s="101">
        <v>927</v>
      </c>
      <c r="L160" s="100">
        <v>36</v>
      </c>
      <c r="M160" s="65" t="s">
        <v>351</v>
      </c>
      <c r="N160" s="48">
        <v>1319347</v>
      </c>
      <c r="O160" s="48">
        <f>(N160-R160)*93.79%</f>
        <v>1175544.773735</v>
      </c>
      <c r="P160" s="48">
        <f>(N160-R160)*6.21%*80%</f>
        <v>62267.901012</v>
      </c>
      <c r="Q160" s="48">
        <f>(N160-R160)*6.21%*20%</f>
        <v>15566.975253</v>
      </c>
      <c r="R160" s="48">
        <f>N160*5%</f>
        <v>65967.35</v>
      </c>
      <c r="S160" s="48">
        <f>N160/J160</f>
        <v>1423.2437971952536</v>
      </c>
      <c r="T160" s="48">
        <f t="shared" si="21"/>
        <v>1987</v>
      </c>
      <c r="U160" s="4" t="s">
        <v>55</v>
      </c>
      <c r="V160" s="16"/>
    </row>
    <row r="161" spans="1:22" ht="25.5" customHeight="1">
      <c r="A161" s="100"/>
      <c r="B161" s="100"/>
      <c r="C161" s="88"/>
      <c r="D161" s="100"/>
      <c r="E161" s="102"/>
      <c r="F161" s="102"/>
      <c r="G161" s="100"/>
      <c r="H161" s="100"/>
      <c r="I161" s="101"/>
      <c r="J161" s="101"/>
      <c r="K161" s="101"/>
      <c r="L161" s="100"/>
      <c r="M161" s="65" t="s">
        <v>750</v>
      </c>
      <c r="N161" s="48">
        <v>385373</v>
      </c>
      <c r="O161" s="48">
        <f>(N161-R161)*93.79%</f>
        <v>343369.269865</v>
      </c>
      <c r="P161" s="48">
        <f>(N161-R161)*6.21%*80%</f>
        <v>18188.064108000002</v>
      </c>
      <c r="Q161" s="48">
        <f>(N161-R161)*6.21%*20%</f>
        <v>4547.016027000001</v>
      </c>
      <c r="R161" s="48">
        <f>N161*5%</f>
        <v>19268.65</v>
      </c>
      <c r="S161" s="48">
        <f>N161/J160</f>
        <v>415.7206040992449</v>
      </c>
      <c r="T161" s="48">
        <f t="shared" si="21"/>
        <v>1987</v>
      </c>
      <c r="U161" s="4" t="s">
        <v>55</v>
      </c>
      <c r="V161" s="16"/>
    </row>
    <row r="162" spans="1:22" ht="18" customHeight="1">
      <c r="A162" s="100"/>
      <c r="B162" s="100"/>
      <c r="C162" s="88"/>
      <c r="D162" s="100"/>
      <c r="E162" s="102"/>
      <c r="F162" s="102"/>
      <c r="G162" s="100"/>
      <c r="H162" s="100"/>
      <c r="I162" s="101"/>
      <c r="J162" s="101"/>
      <c r="K162" s="101"/>
      <c r="L162" s="100"/>
      <c r="M162" s="65" t="s">
        <v>67</v>
      </c>
      <c r="N162" s="48">
        <f>SUM(N160:N161)</f>
        <v>1704720</v>
      </c>
      <c r="O162" s="48">
        <f>SUM(O160:O161)</f>
        <v>1518914.0436</v>
      </c>
      <c r="P162" s="48">
        <f>SUM(P160:P161)</f>
        <v>80455.96512000001</v>
      </c>
      <c r="Q162" s="48">
        <f>SUM(Q160:Q161)</f>
        <v>20113.991280000002</v>
      </c>
      <c r="R162" s="48">
        <f>SUM(R160:R161)</f>
        <v>85236</v>
      </c>
      <c r="S162" s="48">
        <f>N162/J160</f>
        <v>1838.9644012944984</v>
      </c>
      <c r="T162" s="48">
        <f t="shared" si="21"/>
        <v>1987</v>
      </c>
      <c r="U162" s="4"/>
      <c r="V162" s="16"/>
    </row>
    <row r="163" spans="1:22" ht="18" customHeight="1">
      <c r="A163" s="100" t="s">
        <v>153</v>
      </c>
      <c r="B163" s="100" t="s">
        <v>808</v>
      </c>
      <c r="C163" s="88" t="s">
        <v>145</v>
      </c>
      <c r="D163" s="100">
        <v>1982</v>
      </c>
      <c r="E163" s="102" t="s">
        <v>77</v>
      </c>
      <c r="F163" s="102" t="s">
        <v>349</v>
      </c>
      <c r="G163" s="100">
        <v>2</v>
      </c>
      <c r="H163" s="100">
        <v>3</v>
      </c>
      <c r="I163" s="101">
        <v>1514.68</v>
      </c>
      <c r="J163" s="101">
        <v>919.69</v>
      </c>
      <c r="K163" s="101">
        <v>919.69</v>
      </c>
      <c r="L163" s="100">
        <v>40</v>
      </c>
      <c r="M163" s="65" t="s">
        <v>351</v>
      </c>
      <c r="N163" s="48">
        <v>1279180</v>
      </c>
      <c r="O163" s="48">
        <f>(N163-R163)*93.79%</f>
        <v>1139755.7759</v>
      </c>
      <c r="P163" s="48">
        <f>(N163-R163)*6.21%*80%</f>
        <v>60372.17928000001</v>
      </c>
      <c r="Q163" s="48">
        <f>(N163-R163)*6.21%*20%</f>
        <v>15093.044820000003</v>
      </c>
      <c r="R163" s="48">
        <f>N163*5%</f>
        <v>63959</v>
      </c>
      <c r="S163" s="48">
        <f>N163/J163</f>
        <v>1390.8817101414606</v>
      </c>
      <c r="T163" s="48">
        <f t="shared" si="21"/>
        <v>1987</v>
      </c>
      <c r="U163" s="4" t="s">
        <v>55</v>
      </c>
      <c r="V163" s="3"/>
    </row>
    <row r="164" spans="1:22" ht="31.5" customHeight="1">
      <c r="A164" s="100"/>
      <c r="B164" s="100"/>
      <c r="C164" s="88"/>
      <c r="D164" s="100"/>
      <c r="E164" s="102"/>
      <c r="F164" s="102"/>
      <c r="G164" s="100"/>
      <c r="H164" s="100"/>
      <c r="I164" s="101"/>
      <c r="J164" s="101"/>
      <c r="K164" s="101"/>
      <c r="L164" s="100"/>
      <c r="M164" s="65" t="s">
        <v>750</v>
      </c>
      <c r="N164" s="48">
        <v>294551</v>
      </c>
      <c r="O164" s="48">
        <f>(N164-R164)*93.79%</f>
        <v>262446.41375500005</v>
      </c>
      <c r="P164" s="48">
        <f>(N164-R164)*6.21%*80%</f>
        <v>13901.628996000003</v>
      </c>
      <c r="Q164" s="48">
        <f>(N164-R164)*6.21%*20%</f>
        <v>3475.407249000001</v>
      </c>
      <c r="R164" s="48">
        <f>N164*5%</f>
        <v>14727.550000000001</v>
      </c>
      <c r="S164" s="48">
        <f>N164/J163</f>
        <v>320.272048190151</v>
      </c>
      <c r="T164" s="48">
        <f t="shared" si="21"/>
        <v>1987</v>
      </c>
      <c r="U164" s="4" t="s">
        <v>55</v>
      </c>
      <c r="V164" s="3"/>
    </row>
    <row r="165" spans="1:22" ht="15.75" customHeight="1">
      <c r="A165" s="100"/>
      <c r="B165" s="100"/>
      <c r="C165" s="88"/>
      <c r="D165" s="100"/>
      <c r="E165" s="102"/>
      <c r="F165" s="102"/>
      <c r="G165" s="100"/>
      <c r="H165" s="100"/>
      <c r="I165" s="101"/>
      <c r="J165" s="101"/>
      <c r="K165" s="101"/>
      <c r="L165" s="100"/>
      <c r="M165" s="65" t="s">
        <v>67</v>
      </c>
      <c r="N165" s="48">
        <f>SUM(N163:N164)</f>
        <v>1573731</v>
      </c>
      <c r="O165" s="48">
        <f>SUM(O163:O164)</f>
        <v>1402202.189655</v>
      </c>
      <c r="P165" s="48">
        <f>SUM(P163:P164)</f>
        <v>74273.80827600001</v>
      </c>
      <c r="Q165" s="48">
        <f>SUM(Q163:Q164)</f>
        <v>18568.452069000003</v>
      </c>
      <c r="R165" s="48">
        <f>SUM(R163:R164)</f>
        <v>78686.55</v>
      </c>
      <c r="S165" s="48">
        <f>N165/J163</f>
        <v>1711.1537583316117</v>
      </c>
      <c r="T165" s="48">
        <f t="shared" si="21"/>
        <v>1987</v>
      </c>
      <c r="U165" s="4"/>
      <c r="V165" s="16"/>
    </row>
    <row r="166" spans="1:22" ht="63.75" customHeight="1">
      <c r="A166" s="43" t="s">
        <v>154</v>
      </c>
      <c r="B166" s="43" t="s">
        <v>809</v>
      </c>
      <c r="C166" s="44" t="s">
        <v>140</v>
      </c>
      <c r="D166" s="43">
        <v>1917</v>
      </c>
      <c r="E166" s="45" t="s">
        <v>77</v>
      </c>
      <c r="F166" s="45" t="s">
        <v>349</v>
      </c>
      <c r="G166" s="43">
        <v>2</v>
      </c>
      <c r="H166" s="43">
        <v>2</v>
      </c>
      <c r="I166" s="46">
        <v>459.01</v>
      </c>
      <c r="J166" s="46">
        <v>389.06</v>
      </c>
      <c r="K166" s="46">
        <v>23.59</v>
      </c>
      <c r="L166" s="43">
        <v>29</v>
      </c>
      <c r="M166" s="65" t="s">
        <v>351</v>
      </c>
      <c r="N166" s="48">
        <v>629576</v>
      </c>
      <c r="O166" s="48">
        <v>560956</v>
      </c>
      <c r="P166" s="48">
        <f>(N166-R166)*6.21%*80%</f>
        <v>29713.468896000002</v>
      </c>
      <c r="Q166" s="48">
        <f>(N166-R166)*6.21%*20%</f>
        <v>7428.3672240000005</v>
      </c>
      <c r="R166" s="48">
        <f>N166*5%</f>
        <v>31478.800000000003</v>
      </c>
      <c r="S166" s="48">
        <f>N166/J166</f>
        <v>1618.1977072945047</v>
      </c>
      <c r="T166" s="48">
        <f t="shared" si="21"/>
        <v>1987</v>
      </c>
      <c r="U166" s="4" t="s">
        <v>55</v>
      </c>
      <c r="V166" s="16"/>
    </row>
    <row r="167" spans="1:24" ht="20.25" customHeight="1">
      <c r="A167" s="88" t="s">
        <v>67</v>
      </c>
      <c r="B167" s="88"/>
      <c r="C167" s="88"/>
      <c r="D167" s="43"/>
      <c r="E167" s="43"/>
      <c r="F167" s="43"/>
      <c r="G167" s="43"/>
      <c r="H167" s="43"/>
      <c r="I167" s="46">
        <f>SUM(I150:I166)</f>
        <v>13172.530000000002</v>
      </c>
      <c r="J167" s="46">
        <f>SUM(J150:J166)</f>
        <v>9802.25</v>
      </c>
      <c r="K167" s="46">
        <f>SUM(K150:K166)</f>
        <v>8836.28</v>
      </c>
      <c r="L167" s="48">
        <f>SUM(L150:L166)</f>
        <v>423</v>
      </c>
      <c r="M167" s="43"/>
      <c r="N167" s="22">
        <f>ROUND(N152+N155+N156+N159+N162+N165+N166,0)</f>
        <v>10002031</v>
      </c>
      <c r="O167" s="22">
        <v>8911860</v>
      </c>
      <c r="P167" s="22">
        <v>472055</v>
      </c>
      <c r="Q167" s="22">
        <v>118014</v>
      </c>
      <c r="R167" s="22">
        <v>500102</v>
      </c>
      <c r="S167" s="48">
        <f>N167/J167</f>
        <v>1020.3811369838558</v>
      </c>
      <c r="T167" s="48">
        <f t="shared" si="21"/>
        <v>1987</v>
      </c>
      <c r="U167" s="4"/>
      <c r="V167" s="5"/>
      <c r="X167" s="30">
        <f>ROUND(SUM(O167:R167),0)</f>
        <v>10002031</v>
      </c>
    </row>
    <row r="168" spans="1:21" ht="18.75" customHeight="1">
      <c r="A168" s="100" t="s">
        <v>370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</row>
    <row r="169" spans="1:21" ht="14.25" customHeight="1">
      <c r="A169" s="44"/>
      <c r="B169" s="44"/>
      <c r="C169" s="43" t="s">
        <v>1295</v>
      </c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</row>
    <row r="170" spans="1:22" ht="75" customHeight="1">
      <c r="A170" s="43" t="s">
        <v>155</v>
      </c>
      <c r="B170" s="43" t="s">
        <v>65</v>
      </c>
      <c r="C170" s="44" t="s">
        <v>164</v>
      </c>
      <c r="D170" s="43">
        <v>1964</v>
      </c>
      <c r="E170" s="45" t="s">
        <v>77</v>
      </c>
      <c r="F170" s="45" t="s">
        <v>349</v>
      </c>
      <c r="G170" s="43">
        <v>2</v>
      </c>
      <c r="H170" s="43">
        <v>2</v>
      </c>
      <c r="I170" s="46">
        <v>412.15</v>
      </c>
      <c r="J170" s="46">
        <v>378.87</v>
      </c>
      <c r="K170" s="46">
        <v>274.32</v>
      </c>
      <c r="L170" s="48">
        <v>21</v>
      </c>
      <c r="M170" s="65" t="s">
        <v>351</v>
      </c>
      <c r="N170" s="2">
        <v>704898</v>
      </c>
      <c r="O170" s="48">
        <f>(N170-R170)*93.79%</f>
        <v>628067.64249</v>
      </c>
      <c r="P170" s="48">
        <f>(N170-R170)*6.21%*80%</f>
        <v>33268.366008000005</v>
      </c>
      <c r="Q170" s="48">
        <f>(N170-R170)*6.21%*20%</f>
        <v>8317.091502000001</v>
      </c>
      <c r="R170" s="48">
        <f>N170*5%</f>
        <v>35244.9</v>
      </c>
      <c r="S170" s="48">
        <f>N170/J170</f>
        <v>1860.5273576688573</v>
      </c>
      <c r="T170" s="2">
        <v>1945</v>
      </c>
      <c r="U170" s="4" t="s">
        <v>55</v>
      </c>
      <c r="V170" s="3"/>
    </row>
    <row r="171" spans="1:23" ht="69" customHeight="1">
      <c r="A171" s="43" t="s">
        <v>156</v>
      </c>
      <c r="B171" s="43" t="s">
        <v>66</v>
      </c>
      <c r="C171" s="44" t="s">
        <v>165</v>
      </c>
      <c r="D171" s="43">
        <v>1964</v>
      </c>
      <c r="E171" s="45" t="s">
        <v>77</v>
      </c>
      <c r="F171" s="45" t="s">
        <v>349</v>
      </c>
      <c r="G171" s="43">
        <v>2</v>
      </c>
      <c r="H171" s="43">
        <v>2</v>
      </c>
      <c r="I171" s="46">
        <v>395.76</v>
      </c>
      <c r="J171" s="46">
        <v>362.48</v>
      </c>
      <c r="K171" s="46">
        <v>188.78</v>
      </c>
      <c r="L171" s="48">
        <v>19</v>
      </c>
      <c r="M171" s="65" t="s">
        <v>351</v>
      </c>
      <c r="N171" s="2">
        <v>704898</v>
      </c>
      <c r="O171" s="48">
        <f>(N171-R171)*93.79%</f>
        <v>628067.64249</v>
      </c>
      <c r="P171" s="48">
        <f>(N171-R171)*6.21%*80%</f>
        <v>33268.366008000005</v>
      </c>
      <c r="Q171" s="48">
        <f>(N171-R171)*6.21%*20%</f>
        <v>8317.091502000001</v>
      </c>
      <c r="R171" s="48">
        <f>N171*5%</f>
        <v>35244.9</v>
      </c>
      <c r="S171" s="48">
        <f>N171/J171</f>
        <v>1944.6534981240343</v>
      </c>
      <c r="T171" s="2">
        <f>T170</f>
        <v>1945</v>
      </c>
      <c r="U171" s="4" t="s">
        <v>55</v>
      </c>
      <c r="V171" s="5"/>
      <c r="W171" s="17"/>
    </row>
    <row r="172" spans="1:23" ht="71.25" customHeight="1">
      <c r="A172" s="43" t="s">
        <v>157</v>
      </c>
      <c r="B172" s="43" t="s">
        <v>805</v>
      </c>
      <c r="C172" s="44" t="s">
        <v>166</v>
      </c>
      <c r="D172" s="43">
        <v>1965</v>
      </c>
      <c r="E172" s="45" t="s">
        <v>77</v>
      </c>
      <c r="F172" s="45" t="s">
        <v>349</v>
      </c>
      <c r="G172" s="43">
        <v>2</v>
      </c>
      <c r="H172" s="43">
        <v>2</v>
      </c>
      <c r="I172" s="46">
        <v>409.84</v>
      </c>
      <c r="J172" s="46">
        <v>376.56</v>
      </c>
      <c r="K172" s="46">
        <v>376.56</v>
      </c>
      <c r="L172" s="43">
        <v>21</v>
      </c>
      <c r="M172" s="65" t="s">
        <v>351</v>
      </c>
      <c r="N172" s="2">
        <v>704898</v>
      </c>
      <c r="O172" s="48">
        <f>(N172-R172)*93.79%</f>
        <v>628067.64249</v>
      </c>
      <c r="P172" s="48">
        <f>(N172-R172)*6.21%*80%</f>
        <v>33268.366008000005</v>
      </c>
      <c r="Q172" s="48">
        <f>(N172-R172)*6.21%*20%</f>
        <v>8317.091502000001</v>
      </c>
      <c r="R172" s="48">
        <f>N172*5%</f>
        <v>35244.9</v>
      </c>
      <c r="S172" s="48">
        <f>N172/J172</f>
        <v>1871.9407265774378</v>
      </c>
      <c r="T172" s="2">
        <f>T171</f>
        <v>1945</v>
      </c>
      <c r="U172" s="4" t="s">
        <v>55</v>
      </c>
      <c r="V172" s="5"/>
      <c r="W172" s="17"/>
    </row>
    <row r="173" spans="1:23" ht="78" customHeight="1">
      <c r="A173" s="43" t="s">
        <v>158</v>
      </c>
      <c r="B173" s="43" t="s">
        <v>806</v>
      </c>
      <c r="C173" s="44" t="s">
        <v>167</v>
      </c>
      <c r="D173" s="43">
        <v>1965</v>
      </c>
      <c r="E173" s="45" t="s">
        <v>77</v>
      </c>
      <c r="F173" s="45" t="s">
        <v>349</v>
      </c>
      <c r="G173" s="43">
        <v>2</v>
      </c>
      <c r="H173" s="43">
        <v>2</v>
      </c>
      <c r="I173" s="46">
        <v>410.69</v>
      </c>
      <c r="J173" s="46">
        <v>377.41</v>
      </c>
      <c r="K173" s="46">
        <v>334.11</v>
      </c>
      <c r="L173" s="43">
        <v>19</v>
      </c>
      <c r="M173" s="65" t="s">
        <v>351</v>
      </c>
      <c r="N173" s="2">
        <v>704898</v>
      </c>
      <c r="O173" s="48">
        <f>(N173-R173)*93.79%</f>
        <v>628067.64249</v>
      </c>
      <c r="P173" s="48">
        <f>(N173-R173)*6.21%*80%</f>
        <v>33268.366008000005</v>
      </c>
      <c r="Q173" s="48">
        <f>(N173-R173)*6.21%*20%</f>
        <v>8317.091502000001</v>
      </c>
      <c r="R173" s="48">
        <f>N173*5%</f>
        <v>35244.9</v>
      </c>
      <c r="S173" s="48">
        <f>N173/J173</f>
        <v>1867.7247555708645</v>
      </c>
      <c r="T173" s="2">
        <f>T172</f>
        <v>1945</v>
      </c>
      <c r="U173" s="4" t="s">
        <v>55</v>
      </c>
      <c r="V173" s="3"/>
      <c r="W173" s="17"/>
    </row>
    <row r="174" spans="1:23" ht="19.5" customHeight="1">
      <c r="A174" s="43"/>
      <c r="B174" s="43"/>
      <c r="C174" s="43" t="s">
        <v>371</v>
      </c>
      <c r="D174" s="43"/>
      <c r="E174" s="45"/>
      <c r="F174" s="45"/>
      <c r="G174" s="43"/>
      <c r="H174" s="43"/>
      <c r="I174" s="46"/>
      <c r="J174" s="46"/>
      <c r="K174" s="46"/>
      <c r="L174" s="43"/>
      <c r="M174" s="65"/>
      <c r="N174" s="2"/>
      <c r="O174" s="48"/>
      <c r="P174" s="48"/>
      <c r="Q174" s="48"/>
      <c r="R174" s="48"/>
      <c r="S174" s="48"/>
      <c r="T174" s="2"/>
      <c r="U174" s="4"/>
      <c r="V174" s="3"/>
      <c r="W174" s="17"/>
    </row>
    <row r="175" spans="1:22" ht="72.75" customHeight="1">
      <c r="A175" s="43" t="s">
        <v>159</v>
      </c>
      <c r="B175" s="43" t="s">
        <v>807</v>
      </c>
      <c r="C175" s="44" t="s">
        <v>266</v>
      </c>
      <c r="D175" s="43">
        <v>1986</v>
      </c>
      <c r="E175" s="45" t="s">
        <v>77</v>
      </c>
      <c r="F175" s="45" t="s">
        <v>372</v>
      </c>
      <c r="G175" s="43">
        <v>2</v>
      </c>
      <c r="H175" s="43">
        <v>3</v>
      </c>
      <c r="I175" s="46">
        <v>932.3</v>
      </c>
      <c r="J175" s="46">
        <v>882.38</v>
      </c>
      <c r="K175" s="46">
        <v>453.69</v>
      </c>
      <c r="L175" s="43">
        <v>50</v>
      </c>
      <c r="M175" s="65" t="s">
        <v>351</v>
      </c>
      <c r="N175" s="2">
        <v>940240</v>
      </c>
      <c r="O175" s="2">
        <v>837758</v>
      </c>
      <c r="P175" s="48">
        <f>(N175-R175)*6.21%*80%</f>
        <v>44375.56704</v>
      </c>
      <c r="Q175" s="48">
        <f>(N175-R175)*6.21%*20%</f>
        <v>11093.89176</v>
      </c>
      <c r="R175" s="48">
        <f>N175*5%</f>
        <v>47012</v>
      </c>
      <c r="S175" s="48">
        <f>N175/J175</f>
        <v>1065.5726557718897</v>
      </c>
      <c r="T175" s="2">
        <f>T173</f>
        <v>1945</v>
      </c>
      <c r="U175" s="4" t="s">
        <v>55</v>
      </c>
      <c r="V175" s="16"/>
    </row>
    <row r="176" spans="1:22" ht="15" customHeight="1">
      <c r="A176" s="43"/>
      <c r="B176" s="43"/>
      <c r="C176" s="43" t="s">
        <v>146</v>
      </c>
      <c r="D176" s="43"/>
      <c r="E176" s="45"/>
      <c r="F176" s="45"/>
      <c r="G176" s="43"/>
      <c r="H176" s="43"/>
      <c r="I176" s="46"/>
      <c r="J176" s="46"/>
      <c r="K176" s="46"/>
      <c r="L176" s="43"/>
      <c r="M176" s="65"/>
      <c r="N176" s="2"/>
      <c r="O176" s="48"/>
      <c r="P176" s="48"/>
      <c r="Q176" s="48"/>
      <c r="R176" s="48"/>
      <c r="S176" s="48"/>
      <c r="T176" s="2"/>
      <c r="U176" s="4"/>
      <c r="V176" s="16"/>
    </row>
    <row r="177" spans="1:22" ht="62.25" customHeight="1">
      <c r="A177" s="43" t="s">
        <v>160</v>
      </c>
      <c r="B177" s="43" t="s">
        <v>808</v>
      </c>
      <c r="C177" s="44" t="s">
        <v>169</v>
      </c>
      <c r="D177" s="43">
        <v>1983</v>
      </c>
      <c r="E177" s="45" t="s">
        <v>77</v>
      </c>
      <c r="F177" s="45" t="s">
        <v>349</v>
      </c>
      <c r="G177" s="43">
        <v>4</v>
      </c>
      <c r="H177" s="43">
        <v>1</v>
      </c>
      <c r="I177" s="46">
        <v>1085.99</v>
      </c>
      <c r="J177" s="46">
        <v>769.35</v>
      </c>
      <c r="K177" s="46">
        <v>646.35</v>
      </c>
      <c r="L177" s="43">
        <v>39</v>
      </c>
      <c r="M177" s="65" t="s">
        <v>351</v>
      </c>
      <c r="N177" s="2">
        <v>725485</v>
      </c>
      <c r="O177" s="48">
        <f>(N177-R177)*93.79%</f>
        <v>646410.7624250001</v>
      </c>
      <c r="P177" s="48">
        <f>(N177-R177)*6.21%*80%</f>
        <v>34239.990060000004</v>
      </c>
      <c r="Q177" s="48">
        <f>(N177-R177)*6.21%*20%</f>
        <v>8559.997515000001</v>
      </c>
      <c r="R177" s="48">
        <f>N177*5%</f>
        <v>36274.25</v>
      </c>
      <c r="S177" s="48">
        <f>N177/J177</f>
        <v>942.9843374276987</v>
      </c>
      <c r="T177" s="2">
        <f>T175</f>
        <v>1945</v>
      </c>
      <c r="U177" s="4" t="s">
        <v>55</v>
      </c>
      <c r="V177" s="3"/>
    </row>
    <row r="178" spans="1:22" ht="66" customHeight="1">
      <c r="A178" s="43" t="s">
        <v>161</v>
      </c>
      <c r="B178" s="43" t="s">
        <v>809</v>
      </c>
      <c r="C178" s="44" t="s">
        <v>168</v>
      </c>
      <c r="D178" s="43">
        <v>1978</v>
      </c>
      <c r="E178" s="45" t="s">
        <v>77</v>
      </c>
      <c r="F178" s="45" t="s">
        <v>349</v>
      </c>
      <c r="G178" s="43">
        <v>5</v>
      </c>
      <c r="H178" s="43">
        <v>4</v>
      </c>
      <c r="I178" s="46">
        <v>3411.35</v>
      </c>
      <c r="J178" s="46">
        <v>2784.79</v>
      </c>
      <c r="K178" s="46">
        <v>2420.68</v>
      </c>
      <c r="L178" s="43">
        <v>119</v>
      </c>
      <c r="M178" s="65" t="s">
        <v>351</v>
      </c>
      <c r="N178" s="2">
        <v>755334</v>
      </c>
      <c r="O178" s="48">
        <v>673006</v>
      </c>
      <c r="P178" s="48">
        <f>(N178-R178)*6.21%*80%</f>
        <v>35648.67888000001</v>
      </c>
      <c r="Q178" s="48">
        <v>8911</v>
      </c>
      <c r="R178" s="48">
        <v>37768</v>
      </c>
      <c r="S178" s="48">
        <f>N178/J178</f>
        <v>271.2355330204432</v>
      </c>
      <c r="T178" s="2">
        <f>T177</f>
        <v>1945</v>
      </c>
      <c r="U178" s="4" t="s">
        <v>55</v>
      </c>
      <c r="V178" s="3"/>
    </row>
    <row r="179" spans="1:22" ht="64.5" customHeight="1">
      <c r="A179" s="43" t="s">
        <v>162</v>
      </c>
      <c r="B179" s="43" t="s">
        <v>810</v>
      </c>
      <c r="C179" s="44" t="s">
        <v>170</v>
      </c>
      <c r="D179" s="43">
        <v>1966</v>
      </c>
      <c r="E179" s="45" t="s">
        <v>77</v>
      </c>
      <c r="F179" s="45" t="s">
        <v>349</v>
      </c>
      <c r="G179" s="43">
        <v>2</v>
      </c>
      <c r="H179" s="43">
        <v>2</v>
      </c>
      <c r="I179" s="46">
        <v>498.82</v>
      </c>
      <c r="J179" s="46">
        <v>465.54</v>
      </c>
      <c r="K179" s="46">
        <v>395.85</v>
      </c>
      <c r="L179" s="43">
        <v>23</v>
      </c>
      <c r="M179" s="65" t="s">
        <v>351</v>
      </c>
      <c r="N179" s="2">
        <v>759349</v>
      </c>
      <c r="O179" s="48">
        <f>(N179-R179)*93.79%</f>
        <v>676583.7557450001</v>
      </c>
      <c r="P179" s="48">
        <v>35839</v>
      </c>
      <c r="Q179" s="48">
        <v>8959</v>
      </c>
      <c r="R179" s="48">
        <f>N179*5%</f>
        <v>37967.450000000004</v>
      </c>
      <c r="S179" s="48">
        <f>N179/J179</f>
        <v>1631.114404777248</v>
      </c>
      <c r="T179" s="2">
        <f>T178</f>
        <v>1945</v>
      </c>
      <c r="U179" s="4" t="s">
        <v>55</v>
      </c>
      <c r="V179" s="3"/>
    </row>
    <row r="180" spans="1:24" ht="20.25" customHeight="1">
      <c r="A180" s="88" t="s">
        <v>67</v>
      </c>
      <c r="B180" s="88"/>
      <c r="C180" s="88"/>
      <c r="D180" s="43"/>
      <c r="E180" s="43"/>
      <c r="F180" s="43"/>
      <c r="G180" s="43"/>
      <c r="H180" s="43"/>
      <c r="I180" s="46">
        <f>I170+I171+I172+I173+I175+I177+I178+I179</f>
        <v>7556.9</v>
      </c>
      <c r="J180" s="46">
        <f>J170+J171+J172+J173+J175+J177+J178+J179</f>
        <v>6397.38</v>
      </c>
      <c r="K180" s="46">
        <f>K179+K178+K177+K175+K173+K172+K171+K170</f>
        <v>5090.339999999999</v>
      </c>
      <c r="L180" s="48">
        <f>L170+L171+L172+L173+L175+L177+L178+L179</f>
        <v>311</v>
      </c>
      <c r="M180" s="43"/>
      <c r="N180" s="22">
        <f>ROUND(N170+N171+N172+N173+N175+N179+N177+N178,0)</f>
        <v>6000000</v>
      </c>
      <c r="O180" s="22">
        <v>5346031</v>
      </c>
      <c r="P180" s="22">
        <v>283176</v>
      </c>
      <c r="Q180" s="22">
        <f>ROUND(Q170+Q171+Q172+Q173+Q175+Q179+Q177+Q178,0)</f>
        <v>70792</v>
      </c>
      <c r="R180" s="22">
        <f>ROUND(R170+R171+R172+R173+R175+R179+R177+R178,0)</f>
        <v>300001</v>
      </c>
      <c r="S180" s="48">
        <f>N180/J180</f>
        <v>937.8839462404922</v>
      </c>
      <c r="T180" s="2">
        <f>T179</f>
        <v>1945</v>
      </c>
      <c r="U180" s="4"/>
      <c r="V180" s="5"/>
      <c r="X180" s="30">
        <f>ROUND(SUM(O180:R180),0)</f>
        <v>6000000</v>
      </c>
    </row>
    <row r="181" spans="1:21" ht="17.25" customHeight="1">
      <c r="A181" s="100" t="s">
        <v>427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</row>
    <row r="182" spans="1:21" ht="14.25" customHeight="1">
      <c r="A182" s="100" t="s">
        <v>147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</row>
    <row r="183" spans="1:21" ht="14.25" customHeight="1">
      <c r="A183" s="43"/>
      <c r="B183" s="43"/>
      <c r="C183" s="43" t="s">
        <v>428</v>
      </c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</row>
    <row r="184" spans="1:22" ht="16.5" customHeight="1">
      <c r="A184" s="87" t="s">
        <v>163</v>
      </c>
      <c r="B184" s="87" t="s">
        <v>65</v>
      </c>
      <c r="C184" s="88" t="s">
        <v>171</v>
      </c>
      <c r="D184" s="100">
        <v>1992</v>
      </c>
      <c r="E184" s="102" t="s">
        <v>77</v>
      </c>
      <c r="F184" s="102" t="s">
        <v>349</v>
      </c>
      <c r="G184" s="100">
        <v>2</v>
      </c>
      <c r="H184" s="100">
        <v>3</v>
      </c>
      <c r="I184" s="101">
        <v>1617.4</v>
      </c>
      <c r="J184" s="101">
        <v>989.9</v>
      </c>
      <c r="K184" s="101">
        <v>822.4</v>
      </c>
      <c r="L184" s="115">
        <v>32</v>
      </c>
      <c r="M184" s="65" t="s">
        <v>351</v>
      </c>
      <c r="N184" s="2">
        <v>1183677</v>
      </c>
      <c r="O184" s="48">
        <f>(N184-R184)*93.79%</f>
        <v>1054662.125385</v>
      </c>
      <c r="P184" s="48">
        <f>(N184-R184)*6.21%*80%</f>
        <v>55864.819692000005</v>
      </c>
      <c r="Q184" s="48">
        <f>(N184-R184)*6.21%*20%</f>
        <v>13966.204923000001</v>
      </c>
      <c r="R184" s="48">
        <f>N184*5%</f>
        <v>59183.850000000006</v>
      </c>
      <c r="S184" s="48">
        <f>N184/J184</f>
        <v>1195.7541165774321</v>
      </c>
      <c r="T184" s="2">
        <v>2339</v>
      </c>
      <c r="U184" s="4" t="s">
        <v>55</v>
      </c>
      <c r="V184" s="3"/>
    </row>
    <row r="185" spans="1:22" ht="38.25" customHeight="1">
      <c r="A185" s="87"/>
      <c r="B185" s="87"/>
      <c r="C185" s="88"/>
      <c r="D185" s="100"/>
      <c r="E185" s="102"/>
      <c r="F185" s="102"/>
      <c r="G185" s="100"/>
      <c r="H185" s="100"/>
      <c r="I185" s="101"/>
      <c r="J185" s="101"/>
      <c r="K185" s="101"/>
      <c r="L185" s="115"/>
      <c r="M185" s="65" t="s">
        <v>754</v>
      </c>
      <c r="N185" s="2">
        <v>156912</v>
      </c>
      <c r="O185" s="48">
        <f>(N185-R185)*93.79%</f>
        <v>139809.37656</v>
      </c>
      <c r="P185" s="48">
        <f>(N185-R185)*6.21%*80%</f>
        <v>7405.618752000001</v>
      </c>
      <c r="Q185" s="48">
        <f>(N185-R185)*6.21%*20%</f>
        <v>1851.4046880000003</v>
      </c>
      <c r="R185" s="48">
        <f>N185*5%</f>
        <v>7845.6</v>
      </c>
      <c r="S185" s="48">
        <f>N185/J184</f>
        <v>158.51298110920294</v>
      </c>
      <c r="T185" s="2">
        <f>T184</f>
        <v>2339</v>
      </c>
      <c r="U185" s="4" t="s">
        <v>55</v>
      </c>
      <c r="V185" s="3"/>
    </row>
    <row r="186" spans="1:22" ht="26.25" customHeight="1">
      <c r="A186" s="87"/>
      <c r="B186" s="87"/>
      <c r="C186" s="88"/>
      <c r="D186" s="100"/>
      <c r="E186" s="102"/>
      <c r="F186" s="102"/>
      <c r="G186" s="100"/>
      <c r="H186" s="100"/>
      <c r="I186" s="101"/>
      <c r="J186" s="101"/>
      <c r="K186" s="101"/>
      <c r="L186" s="115"/>
      <c r="M186" s="65" t="s">
        <v>382</v>
      </c>
      <c r="N186" s="2">
        <v>88993</v>
      </c>
      <c r="O186" s="48">
        <f>(N186-R186)*93.79%</f>
        <v>79293.20796500001</v>
      </c>
      <c r="P186" s="48">
        <f>(N186-R186)*6.21%*80%</f>
        <v>4200.113628000001</v>
      </c>
      <c r="Q186" s="48">
        <f>(N186-R186)*6.21%*20%</f>
        <v>1050.0284070000002</v>
      </c>
      <c r="R186" s="48">
        <f>N186*5%</f>
        <v>4449.650000000001</v>
      </c>
      <c r="S186" s="48">
        <f>N186/J184</f>
        <v>89.9010001010203</v>
      </c>
      <c r="T186" s="2">
        <f>T184</f>
        <v>2339</v>
      </c>
      <c r="U186" s="4" t="s">
        <v>55</v>
      </c>
      <c r="V186" s="3"/>
    </row>
    <row r="187" spans="1:22" ht="20.25" customHeight="1">
      <c r="A187" s="87"/>
      <c r="B187" s="87"/>
      <c r="C187" s="88"/>
      <c r="D187" s="100"/>
      <c r="E187" s="102"/>
      <c r="F187" s="102"/>
      <c r="G187" s="100"/>
      <c r="H187" s="100"/>
      <c r="I187" s="101"/>
      <c r="J187" s="101"/>
      <c r="K187" s="101"/>
      <c r="L187" s="115"/>
      <c r="M187" s="65" t="s">
        <v>1349</v>
      </c>
      <c r="N187" s="2">
        <v>235418</v>
      </c>
      <c r="O187" s="48">
        <f>(N187-R187)*93.79%</f>
        <v>209758.61509</v>
      </c>
      <c r="P187" s="48">
        <f>(N187-R187)*6.21%*80%</f>
        <v>11110.787928000002</v>
      </c>
      <c r="Q187" s="48">
        <f>(N187-R187)*6.21%*20%</f>
        <v>2777.6969820000004</v>
      </c>
      <c r="R187" s="48">
        <f>N187*5%</f>
        <v>11770.900000000001</v>
      </c>
      <c r="S187" s="48">
        <f>N187/J184</f>
        <v>237.8199818163451</v>
      </c>
      <c r="T187" s="2">
        <f>T184</f>
        <v>2339</v>
      </c>
      <c r="U187" s="4" t="s">
        <v>1324</v>
      </c>
      <c r="V187" s="3"/>
    </row>
    <row r="188" spans="1:22" ht="31.5" customHeight="1">
      <c r="A188" s="87"/>
      <c r="B188" s="87"/>
      <c r="C188" s="88"/>
      <c r="D188" s="100"/>
      <c r="E188" s="102"/>
      <c r="F188" s="102"/>
      <c r="G188" s="100"/>
      <c r="H188" s="100"/>
      <c r="I188" s="101"/>
      <c r="J188" s="101"/>
      <c r="K188" s="101"/>
      <c r="L188" s="115"/>
      <c r="M188" s="65" t="s">
        <v>67</v>
      </c>
      <c r="N188" s="2">
        <f>SUM(N184:N187)</f>
        <v>1665000</v>
      </c>
      <c r="O188" s="2">
        <f>SUM(O184:O187)</f>
        <v>1483523.325</v>
      </c>
      <c r="P188" s="2">
        <v>78582</v>
      </c>
      <c r="Q188" s="2">
        <f>Q187+Q186+Q185+Q184</f>
        <v>19645.335000000003</v>
      </c>
      <c r="R188" s="2">
        <f>R187+R186+R185+R184</f>
        <v>83250</v>
      </c>
      <c r="S188" s="48">
        <f>N188/J184</f>
        <v>1681.9880796040004</v>
      </c>
      <c r="T188" s="2">
        <f>T184</f>
        <v>2339</v>
      </c>
      <c r="U188" s="4"/>
      <c r="V188" s="3"/>
    </row>
    <row r="189" spans="1:23" ht="27.75" customHeight="1">
      <c r="A189" s="87" t="s">
        <v>188</v>
      </c>
      <c r="B189" s="87" t="s">
        <v>66</v>
      </c>
      <c r="C189" s="88" t="s">
        <v>172</v>
      </c>
      <c r="D189" s="100">
        <v>1979</v>
      </c>
      <c r="E189" s="102" t="s">
        <v>77</v>
      </c>
      <c r="F189" s="102" t="s">
        <v>358</v>
      </c>
      <c r="G189" s="100">
        <v>2</v>
      </c>
      <c r="H189" s="100">
        <v>3</v>
      </c>
      <c r="I189" s="101">
        <v>1368.9</v>
      </c>
      <c r="J189" s="101">
        <v>847</v>
      </c>
      <c r="K189" s="101">
        <v>745.7</v>
      </c>
      <c r="L189" s="115">
        <v>38</v>
      </c>
      <c r="M189" s="65" t="s">
        <v>351</v>
      </c>
      <c r="N189" s="48">
        <v>1200000</v>
      </c>
      <c r="O189" s="48">
        <f>(N189-R189)*93.79%</f>
        <v>1069206</v>
      </c>
      <c r="P189" s="48">
        <f>(N189-R189)*6.21%*80%</f>
        <v>56635.200000000004</v>
      </c>
      <c r="Q189" s="48">
        <f>(N189-R189)*6.21%*20%</f>
        <v>14158.800000000001</v>
      </c>
      <c r="R189" s="48">
        <f>N189*5%</f>
        <v>60000</v>
      </c>
      <c r="S189" s="48">
        <f>N189/J189</f>
        <v>1416.7650531286895</v>
      </c>
      <c r="T189" s="2">
        <f>T184</f>
        <v>2339</v>
      </c>
      <c r="U189" s="4" t="s">
        <v>55</v>
      </c>
      <c r="V189" s="5"/>
      <c r="W189" s="17"/>
    </row>
    <row r="190" spans="1:23" ht="39" customHeight="1">
      <c r="A190" s="87"/>
      <c r="B190" s="87"/>
      <c r="C190" s="88"/>
      <c r="D190" s="100"/>
      <c r="E190" s="102"/>
      <c r="F190" s="102"/>
      <c r="G190" s="100"/>
      <c r="H190" s="100"/>
      <c r="I190" s="101"/>
      <c r="J190" s="101"/>
      <c r="K190" s="101"/>
      <c r="L190" s="115"/>
      <c r="M190" s="65" t="s">
        <v>754</v>
      </c>
      <c r="N190" s="48">
        <v>122141</v>
      </c>
      <c r="O190" s="48">
        <f>(N190-R190)*93.79%</f>
        <v>108828.24170500001</v>
      </c>
      <c r="P190" s="48">
        <f>(N190-R190)*6.21%*80%</f>
        <v>5764.5666360000005</v>
      </c>
      <c r="Q190" s="48">
        <f>(N190-R190)*6.21%*20%</f>
        <v>1441.1416590000001</v>
      </c>
      <c r="R190" s="48">
        <f>N190*5%</f>
        <v>6107.05</v>
      </c>
      <c r="S190" s="48">
        <f>N190/J189</f>
        <v>144.2042502951594</v>
      </c>
      <c r="T190" s="2">
        <f>T184</f>
        <v>2339</v>
      </c>
      <c r="U190" s="4" t="s">
        <v>55</v>
      </c>
      <c r="V190" s="5"/>
      <c r="W190" s="17"/>
    </row>
    <row r="191" spans="1:23" ht="30" customHeight="1">
      <c r="A191" s="87"/>
      <c r="B191" s="87"/>
      <c r="C191" s="88"/>
      <c r="D191" s="100"/>
      <c r="E191" s="102"/>
      <c r="F191" s="102"/>
      <c r="G191" s="100"/>
      <c r="H191" s="100"/>
      <c r="I191" s="101"/>
      <c r="J191" s="101"/>
      <c r="K191" s="101"/>
      <c r="L191" s="115"/>
      <c r="M191" s="65" t="s">
        <v>1325</v>
      </c>
      <c r="N191" s="2">
        <v>57206</v>
      </c>
      <c r="O191" s="48">
        <f>(N191-R191)*93.79%</f>
        <v>50970.83203</v>
      </c>
      <c r="P191" s="48">
        <f>(N191-R191)*6.21%*80%</f>
        <v>2699.894376</v>
      </c>
      <c r="Q191" s="48">
        <f>(N191-R191)*6.21%*20%</f>
        <v>674.973594</v>
      </c>
      <c r="R191" s="48">
        <f>N191*5%</f>
        <v>2860.3</v>
      </c>
      <c r="S191" s="48">
        <f>N191/J189</f>
        <v>67.53955135773317</v>
      </c>
      <c r="T191" s="2">
        <f>T184</f>
        <v>2339</v>
      </c>
      <c r="U191" s="4" t="s">
        <v>1324</v>
      </c>
      <c r="V191" s="5"/>
      <c r="W191" s="17"/>
    </row>
    <row r="192" spans="1:23" ht="23.25" customHeight="1">
      <c r="A192" s="87"/>
      <c r="B192" s="87"/>
      <c r="C192" s="88"/>
      <c r="D192" s="100"/>
      <c r="E192" s="102"/>
      <c r="F192" s="102"/>
      <c r="G192" s="100"/>
      <c r="H192" s="100"/>
      <c r="I192" s="101"/>
      <c r="J192" s="101"/>
      <c r="K192" s="101"/>
      <c r="L192" s="115"/>
      <c r="M192" s="65" t="s">
        <v>1349</v>
      </c>
      <c r="N192" s="2">
        <v>220653</v>
      </c>
      <c r="O192" s="48">
        <f>(N192-R192)*93.79%</f>
        <v>196602.92626500002</v>
      </c>
      <c r="P192" s="48">
        <f>(N192-R192)*6.21%*80%</f>
        <v>10413.938988000002</v>
      </c>
      <c r="Q192" s="48">
        <f>(N192-R192)*6.21%*20%</f>
        <v>2603.4847470000004</v>
      </c>
      <c r="R192" s="48">
        <f>N192*5%</f>
        <v>11032.650000000001</v>
      </c>
      <c r="S192" s="48">
        <f>N192/J189</f>
        <v>260.5112160566706</v>
      </c>
      <c r="T192" s="2">
        <f>T184</f>
        <v>2339</v>
      </c>
      <c r="U192" s="4" t="s">
        <v>1324</v>
      </c>
      <c r="V192" s="5"/>
      <c r="W192" s="17"/>
    </row>
    <row r="193" spans="1:23" ht="21.75" customHeight="1">
      <c r="A193" s="87"/>
      <c r="B193" s="87"/>
      <c r="C193" s="88"/>
      <c r="D193" s="100"/>
      <c r="E193" s="102"/>
      <c r="F193" s="102"/>
      <c r="G193" s="100"/>
      <c r="H193" s="100"/>
      <c r="I193" s="101"/>
      <c r="J193" s="101"/>
      <c r="K193" s="101"/>
      <c r="L193" s="115"/>
      <c r="M193" s="65" t="s">
        <v>67</v>
      </c>
      <c r="N193" s="48">
        <f>SUM(N189:N192)</f>
        <v>1600000</v>
      </c>
      <c r="O193" s="48">
        <f>SUM(O189:O192)</f>
        <v>1425608</v>
      </c>
      <c r="P193" s="48">
        <f>SUM(P189:P192)</f>
        <v>75513.6</v>
      </c>
      <c r="Q193" s="48">
        <f>SUM(Q189:Q192)</f>
        <v>18878.4</v>
      </c>
      <c r="R193" s="48">
        <f>SUM(R189:R192)</f>
        <v>80000</v>
      </c>
      <c r="S193" s="48">
        <f>N193/J189</f>
        <v>1889.0200708382526</v>
      </c>
      <c r="T193" s="2">
        <f>T184</f>
        <v>2339</v>
      </c>
      <c r="U193" s="4"/>
      <c r="V193" s="5"/>
      <c r="W193" s="17"/>
    </row>
    <row r="194" spans="1:23" ht="24" customHeight="1">
      <c r="A194" s="100" t="s">
        <v>189</v>
      </c>
      <c r="B194" s="100" t="s">
        <v>805</v>
      </c>
      <c r="C194" s="88" t="s">
        <v>173</v>
      </c>
      <c r="D194" s="100">
        <v>1971</v>
      </c>
      <c r="E194" s="102" t="s">
        <v>77</v>
      </c>
      <c r="F194" s="102" t="s">
        <v>349</v>
      </c>
      <c r="G194" s="100">
        <v>2</v>
      </c>
      <c r="H194" s="100">
        <v>2</v>
      </c>
      <c r="I194" s="101">
        <v>1054.4</v>
      </c>
      <c r="J194" s="101">
        <v>736.5</v>
      </c>
      <c r="K194" s="101">
        <v>636.8</v>
      </c>
      <c r="L194" s="117">
        <v>35</v>
      </c>
      <c r="M194" s="65" t="s">
        <v>351</v>
      </c>
      <c r="N194" s="2">
        <v>959354</v>
      </c>
      <c r="O194" s="48">
        <f aca="true" t="shared" si="22" ref="O194:O208">(N194-R194)*93.79%</f>
        <v>854789.2107700001</v>
      </c>
      <c r="P194" s="48">
        <f aca="true" t="shared" si="23" ref="P194:P208">(N194-R194)*6.21%*80%</f>
        <v>45277.67138400001</v>
      </c>
      <c r="Q194" s="48">
        <f aca="true" t="shared" si="24" ref="Q194:Q208">(N194-R194)*6.21%*20%</f>
        <v>11319.417846000002</v>
      </c>
      <c r="R194" s="48">
        <f>N194*5%</f>
        <v>47967.700000000004</v>
      </c>
      <c r="S194" s="48">
        <f>N194/J194</f>
        <v>1302.5852002715546</v>
      </c>
      <c r="T194" s="2">
        <f>T184</f>
        <v>2339</v>
      </c>
      <c r="U194" s="4" t="s">
        <v>55</v>
      </c>
      <c r="V194" s="3"/>
      <c r="W194" s="17"/>
    </row>
    <row r="195" spans="1:23" ht="42" customHeight="1">
      <c r="A195" s="100"/>
      <c r="B195" s="100"/>
      <c r="C195" s="88"/>
      <c r="D195" s="100"/>
      <c r="E195" s="102"/>
      <c r="F195" s="102"/>
      <c r="G195" s="100"/>
      <c r="H195" s="100"/>
      <c r="I195" s="101"/>
      <c r="J195" s="101"/>
      <c r="K195" s="101"/>
      <c r="L195" s="117"/>
      <c r="M195" s="65" t="s">
        <v>754</v>
      </c>
      <c r="N195" s="2">
        <v>72782</v>
      </c>
      <c r="O195" s="48">
        <f t="shared" si="22"/>
        <v>64849.12591</v>
      </c>
      <c r="P195" s="48">
        <f t="shared" si="23"/>
        <v>3435.019272</v>
      </c>
      <c r="Q195" s="48">
        <f t="shared" si="24"/>
        <v>858.754818</v>
      </c>
      <c r="R195" s="48">
        <f>N195*5%</f>
        <v>3639.1000000000004</v>
      </c>
      <c r="S195" s="48">
        <f>N195/J194</f>
        <v>98.8214528173795</v>
      </c>
      <c r="T195" s="2">
        <f>T184</f>
        <v>2339</v>
      </c>
      <c r="U195" s="4" t="s">
        <v>55</v>
      </c>
      <c r="V195" s="3"/>
      <c r="W195" s="17"/>
    </row>
    <row r="196" spans="1:23" ht="24" customHeight="1">
      <c r="A196" s="100"/>
      <c r="B196" s="100"/>
      <c r="C196" s="88"/>
      <c r="D196" s="100"/>
      <c r="E196" s="102"/>
      <c r="F196" s="102"/>
      <c r="G196" s="100"/>
      <c r="H196" s="100"/>
      <c r="I196" s="101"/>
      <c r="J196" s="101"/>
      <c r="K196" s="101"/>
      <c r="L196" s="117"/>
      <c r="M196" s="65" t="s">
        <v>1349</v>
      </c>
      <c r="N196" s="2">
        <v>167864</v>
      </c>
      <c r="O196" s="48">
        <f t="shared" si="22"/>
        <v>149567.66332</v>
      </c>
      <c r="P196" s="48">
        <f t="shared" si="23"/>
        <v>7922.509344</v>
      </c>
      <c r="Q196" s="48">
        <f t="shared" si="24"/>
        <v>1980.627336</v>
      </c>
      <c r="R196" s="48">
        <f>N196*5%</f>
        <v>8393.2</v>
      </c>
      <c r="S196" s="48">
        <f>N196/J194</f>
        <v>227.92124915139172</v>
      </c>
      <c r="T196" s="2">
        <f>T184</f>
        <v>2339</v>
      </c>
      <c r="U196" s="4" t="s">
        <v>1324</v>
      </c>
      <c r="V196" s="3"/>
      <c r="W196" s="17"/>
    </row>
    <row r="197" spans="1:23" ht="25.5" customHeight="1">
      <c r="A197" s="100"/>
      <c r="B197" s="100"/>
      <c r="C197" s="88"/>
      <c r="D197" s="100"/>
      <c r="E197" s="102"/>
      <c r="F197" s="102"/>
      <c r="G197" s="100"/>
      <c r="H197" s="100"/>
      <c r="I197" s="101"/>
      <c r="J197" s="101"/>
      <c r="K197" s="101"/>
      <c r="L197" s="117"/>
      <c r="M197" s="65" t="s">
        <v>67</v>
      </c>
      <c r="N197" s="2">
        <f>SUM(N194:N196)</f>
        <v>1200000</v>
      </c>
      <c r="O197" s="2">
        <f>SUM(O194:O196)</f>
        <v>1069206.0000000002</v>
      </c>
      <c r="P197" s="2">
        <f>SUM(P194:P196)</f>
        <v>56635.200000000004</v>
      </c>
      <c r="Q197" s="2">
        <f>SUM(Q194:Q196)</f>
        <v>14158.800000000001</v>
      </c>
      <c r="R197" s="2">
        <f>SUM(R194:R196)</f>
        <v>60000</v>
      </c>
      <c r="S197" s="48">
        <f>N197/J194</f>
        <v>1629.3279022403258</v>
      </c>
      <c r="T197" s="2">
        <f>T184</f>
        <v>2339</v>
      </c>
      <c r="U197" s="4"/>
      <c r="V197" s="3"/>
      <c r="W197" s="17"/>
    </row>
    <row r="198" spans="1:23" ht="25.5" customHeight="1">
      <c r="A198" s="100" t="s">
        <v>190</v>
      </c>
      <c r="B198" s="100" t="s">
        <v>806</v>
      </c>
      <c r="C198" s="88" t="s">
        <v>174</v>
      </c>
      <c r="D198" s="100">
        <v>1970</v>
      </c>
      <c r="E198" s="102" t="s">
        <v>77</v>
      </c>
      <c r="F198" s="102" t="s">
        <v>349</v>
      </c>
      <c r="G198" s="100">
        <v>2</v>
      </c>
      <c r="H198" s="100">
        <v>4</v>
      </c>
      <c r="I198" s="101">
        <v>1399.38</v>
      </c>
      <c r="J198" s="101">
        <v>1046.41</v>
      </c>
      <c r="K198" s="101">
        <v>1013</v>
      </c>
      <c r="L198" s="100">
        <v>57</v>
      </c>
      <c r="M198" s="65" t="s">
        <v>351</v>
      </c>
      <c r="N198" s="2">
        <v>1400000</v>
      </c>
      <c r="O198" s="48">
        <f t="shared" si="22"/>
        <v>1247407</v>
      </c>
      <c r="P198" s="48">
        <f t="shared" si="23"/>
        <v>66074.40000000001</v>
      </c>
      <c r="Q198" s="48">
        <f t="shared" si="24"/>
        <v>16518.600000000002</v>
      </c>
      <c r="R198" s="48">
        <f>N198*5%</f>
        <v>70000</v>
      </c>
      <c r="S198" s="48">
        <f>N198/J198</f>
        <v>1337.9077034814268</v>
      </c>
      <c r="T198" s="2">
        <f>T184</f>
        <v>2339</v>
      </c>
      <c r="U198" s="4" t="s">
        <v>55</v>
      </c>
      <c r="V198" s="3"/>
      <c r="W198" s="17"/>
    </row>
    <row r="199" spans="1:23" ht="39" customHeight="1">
      <c r="A199" s="100"/>
      <c r="B199" s="100"/>
      <c r="C199" s="88"/>
      <c r="D199" s="100"/>
      <c r="E199" s="102"/>
      <c r="F199" s="102"/>
      <c r="G199" s="100"/>
      <c r="H199" s="100"/>
      <c r="I199" s="101"/>
      <c r="J199" s="101"/>
      <c r="K199" s="101"/>
      <c r="L199" s="100"/>
      <c r="M199" s="65" t="s">
        <v>754</v>
      </c>
      <c r="N199" s="2">
        <v>61110</v>
      </c>
      <c r="O199" s="48">
        <f t="shared" si="22"/>
        <v>54449.31555000001</v>
      </c>
      <c r="P199" s="48">
        <f t="shared" si="23"/>
        <v>2884.1475600000003</v>
      </c>
      <c r="Q199" s="48">
        <f t="shared" si="24"/>
        <v>721.0368900000001</v>
      </c>
      <c r="R199" s="48">
        <f>N199*5%</f>
        <v>3055.5</v>
      </c>
      <c r="S199" s="48">
        <f>N199/J198</f>
        <v>58.39967125696428</v>
      </c>
      <c r="T199" s="2">
        <f>T184</f>
        <v>2339</v>
      </c>
      <c r="U199" s="4" t="s">
        <v>55</v>
      </c>
      <c r="V199" s="3"/>
      <c r="W199" s="17"/>
    </row>
    <row r="200" spans="1:23" ht="17.25" customHeight="1">
      <c r="A200" s="100"/>
      <c r="B200" s="100"/>
      <c r="C200" s="88"/>
      <c r="D200" s="100"/>
      <c r="E200" s="102"/>
      <c r="F200" s="102"/>
      <c r="G200" s="100"/>
      <c r="H200" s="100"/>
      <c r="I200" s="101"/>
      <c r="J200" s="101"/>
      <c r="K200" s="101"/>
      <c r="L200" s="100"/>
      <c r="M200" s="65" t="s">
        <v>1349</v>
      </c>
      <c r="N200" s="2">
        <v>138890</v>
      </c>
      <c r="O200" s="48">
        <f t="shared" si="22"/>
        <v>123751.68445000002</v>
      </c>
      <c r="P200" s="48">
        <f t="shared" si="23"/>
        <v>6555.052440000001</v>
      </c>
      <c r="Q200" s="48">
        <f t="shared" si="24"/>
        <v>1638.7631100000003</v>
      </c>
      <c r="R200" s="48">
        <f>N200*5%</f>
        <v>6944.5</v>
      </c>
      <c r="S200" s="48">
        <f>N200/J198</f>
        <v>132.73000066895383</v>
      </c>
      <c r="T200" s="2">
        <f>T184</f>
        <v>2339</v>
      </c>
      <c r="U200" s="4" t="s">
        <v>1324</v>
      </c>
      <c r="V200" s="3"/>
      <c r="W200" s="17"/>
    </row>
    <row r="201" spans="1:23" ht="18" customHeight="1">
      <c r="A201" s="100"/>
      <c r="B201" s="100"/>
      <c r="C201" s="88"/>
      <c r="D201" s="100"/>
      <c r="E201" s="102"/>
      <c r="F201" s="102"/>
      <c r="G201" s="100"/>
      <c r="H201" s="100"/>
      <c r="I201" s="101"/>
      <c r="J201" s="101"/>
      <c r="K201" s="101"/>
      <c r="L201" s="100"/>
      <c r="M201" s="65" t="s">
        <v>67</v>
      </c>
      <c r="N201" s="2">
        <f>SUM(N198:N200)</f>
        <v>1600000</v>
      </c>
      <c r="O201" s="2">
        <f>SUM(O198:O200)</f>
        <v>1425608</v>
      </c>
      <c r="P201" s="2">
        <f>SUM(P198:P200)</f>
        <v>75513.6</v>
      </c>
      <c r="Q201" s="2">
        <f>SUM(Q198:Q200)</f>
        <v>18878.4</v>
      </c>
      <c r="R201" s="2">
        <f>SUM(R198:R200)</f>
        <v>80000</v>
      </c>
      <c r="S201" s="48">
        <f>N201/J198</f>
        <v>1529.037375407345</v>
      </c>
      <c r="T201" s="2">
        <f>T184</f>
        <v>2339</v>
      </c>
      <c r="U201" s="4"/>
      <c r="V201" s="3"/>
      <c r="W201" s="17"/>
    </row>
    <row r="202" spans="1:22" ht="23.25" customHeight="1">
      <c r="A202" s="100" t="s">
        <v>191</v>
      </c>
      <c r="B202" s="100" t="s">
        <v>807</v>
      </c>
      <c r="C202" s="88" t="s">
        <v>175</v>
      </c>
      <c r="D202" s="100">
        <v>1982</v>
      </c>
      <c r="E202" s="102" t="s">
        <v>77</v>
      </c>
      <c r="F202" s="102" t="s">
        <v>349</v>
      </c>
      <c r="G202" s="100">
        <v>2</v>
      </c>
      <c r="H202" s="100">
        <v>3</v>
      </c>
      <c r="I202" s="101">
        <v>1546.8</v>
      </c>
      <c r="J202" s="101">
        <v>838.6</v>
      </c>
      <c r="K202" s="101">
        <v>772.2</v>
      </c>
      <c r="L202" s="100">
        <v>39</v>
      </c>
      <c r="M202" s="65" t="s">
        <v>351</v>
      </c>
      <c r="N202" s="2">
        <v>1200000</v>
      </c>
      <c r="O202" s="48">
        <f t="shared" si="22"/>
        <v>1069206</v>
      </c>
      <c r="P202" s="48">
        <f t="shared" si="23"/>
        <v>56635.200000000004</v>
      </c>
      <c r="Q202" s="48">
        <f t="shared" si="24"/>
        <v>14158.800000000001</v>
      </c>
      <c r="R202" s="48">
        <f>N202*5%</f>
        <v>60000</v>
      </c>
      <c r="S202" s="48">
        <f>N202/J202</f>
        <v>1430.9563558311472</v>
      </c>
      <c r="T202" s="2">
        <f>T184</f>
        <v>2339</v>
      </c>
      <c r="U202" s="4" t="s">
        <v>55</v>
      </c>
      <c r="V202" s="16"/>
    </row>
    <row r="203" spans="1:22" ht="39.75" customHeight="1">
      <c r="A203" s="100"/>
      <c r="B203" s="100"/>
      <c r="C203" s="88"/>
      <c r="D203" s="100"/>
      <c r="E203" s="102"/>
      <c r="F203" s="102"/>
      <c r="G203" s="100"/>
      <c r="H203" s="100"/>
      <c r="I203" s="101"/>
      <c r="J203" s="101"/>
      <c r="K203" s="101"/>
      <c r="L203" s="100"/>
      <c r="M203" s="65" t="s">
        <v>754</v>
      </c>
      <c r="N203" s="2">
        <v>193669</v>
      </c>
      <c r="O203" s="48">
        <f t="shared" si="22"/>
        <v>172560.047345</v>
      </c>
      <c r="P203" s="48">
        <f t="shared" si="23"/>
        <v>9140.402124</v>
      </c>
      <c r="Q203" s="48">
        <f t="shared" si="24"/>
        <v>2285.100531</v>
      </c>
      <c r="R203" s="48">
        <f>N203*5%</f>
        <v>9683.45</v>
      </c>
      <c r="S203" s="48">
        <f>N203/J202</f>
        <v>230.94323873121868</v>
      </c>
      <c r="T203" s="2">
        <f>T184</f>
        <v>2339</v>
      </c>
      <c r="U203" s="4" t="s">
        <v>55</v>
      </c>
      <c r="V203" s="16"/>
    </row>
    <row r="204" spans="1:22" ht="27.75" customHeight="1">
      <c r="A204" s="100"/>
      <c r="B204" s="100"/>
      <c r="C204" s="88"/>
      <c r="D204" s="100"/>
      <c r="E204" s="102"/>
      <c r="F204" s="102"/>
      <c r="G204" s="100"/>
      <c r="H204" s="100"/>
      <c r="I204" s="101"/>
      <c r="J204" s="101"/>
      <c r="K204" s="101"/>
      <c r="L204" s="100"/>
      <c r="M204" s="65" t="s">
        <v>1325</v>
      </c>
      <c r="N204" s="2">
        <v>63426</v>
      </c>
      <c r="O204" s="48">
        <f>(N204-R204)*93.79%</f>
        <v>56512.88313</v>
      </c>
      <c r="P204" s="48">
        <f>(N204-R204)*6.21%*80%</f>
        <v>2993.453496</v>
      </c>
      <c r="Q204" s="48">
        <f>(N204-R204)*6.21%*20%</f>
        <v>748.363374</v>
      </c>
      <c r="R204" s="48">
        <f>N204*5%</f>
        <v>3171.3</v>
      </c>
      <c r="S204" s="48">
        <f>N204/J202</f>
        <v>75.63319818745528</v>
      </c>
      <c r="T204" s="2">
        <f>T184</f>
        <v>2339</v>
      </c>
      <c r="U204" s="4" t="s">
        <v>55</v>
      </c>
      <c r="V204" s="16"/>
    </row>
    <row r="205" spans="1:22" ht="25.5" customHeight="1">
      <c r="A205" s="100"/>
      <c r="B205" s="100"/>
      <c r="C205" s="88"/>
      <c r="D205" s="100"/>
      <c r="E205" s="102"/>
      <c r="F205" s="102"/>
      <c r="G205" s="100"/>
      <c r="H205" s="100"/>
      <c r="I205" s="101"/>
      <c r="J205" s="101"/>
      <c r="K205" s="101"/>
      <c r="L205" s="100"/>
      <c r="M205" s="65" t="s">
        <v>1349</v>
      </c>
      <c r="N205" s="2">
        <v>242905</v>
      </c>
      <c r="O205" s="48">
        <f>(N205-R205)*93.79%</f>
        <v>216429.56952500003</v>
      </c>
      <c r="P205" s="48">
        <f>(N205-R205)*6.21%*80%</f>
        <v>11464.144380000002</v>
      </c>
      <c r="Q205" s="48">
        <f>(N205-R205)*6.21%*20%</f>
        <v>2866.0360950000004</v>
      </c>
      <c r="R205" s="48">
        <f>N205*5%</f>
        <v>12145.25</v>
      </c>
      <c r="S205" s="48">
        <f>N205/J202</f>
        <v>289.65537801097065</v>
      </c>
      <c r="T205" s="2">
        <f>T184</f>
        <v>2339</v>
      </c>
      <c r="U205" s="4" t="s">
        <v>1324</v>
      </c>
      <c r="V205" s="16"/>
    </row>
    <row r="206" spans="1:22" ht="18.75" customHeight="1">
      <c r="A206" s="100"/>
      <c r="B206" s="100"/>
      <c r="C206" s="88"/>
      <c r="D206" s="100"/>
      <c r="E206" s="102"/>
      <c r="F206" s="102"/>
      <c r="G206" s="100"/>
      <c r="H206" s="100"/>
      <c r="I206" s="101"/>
      <c r="J206" s="101"/>
      <c r="K206" s="101"/>
      <c r="L206" s="100"/>
      <c r="M206" s="65" t="s">
        <v>67</v>
      </c>
      <c r="N206" s="2">
        <f>SUM(N202:N205)</f>
        <v>1700000</v>
      </c>
      <c r="O206" s="2">
        <f>SUM(O202:O205)</f>
        <v>1514708.5</v>
      </c>
      <c r="P206" s="2">
        <f>SUM(P202:P205)</f>
        <v>80233.2</v>
      </c>
      <c r="Q206" s="2">
        <f>SUM(Q202:Q205)</f>
        <v>20058.3</v>
      </c>
      <c r="R206" s="2">
        <f>SUM(R202:R205)</f>
        <v>85000</v>
      </c>
      <c r="S206" s="48">
        <f>N206/J202</f>
        <v>2027.1881707607918</v>
      </c>
      <c r="T206" s="2">
        <f>T185</f>
        <v>2339</v>
      </c>
      <c r="U206" s="4"/>
      <c r="V206" s="16"/>
    </row>
    <row r="207" spans="1:22" ht="21.75" customHeight="1">
      <c r="A207" s="100" t="s">
        <v>192</v>
      </c>
      <c r="B207" s="100" t="s">
        <v>808</v>
      </c>
      <c r="C207" s="88" t="s">
        <v>176</v>
      </c>
      <c r="D207" s="100">
        <v>1977</v>
      </c>
      <c r="E207" s="102" t="s">
        <v>77</v>
      </c>
      <c r="F207" s="102" t="s">
        <v>349</v>
      </c>
      <c r="G207" s="100">
        <v>2</v>
      </c>
      <c r="H207" s="100">
        <v>3</v>
      </c>
      <c r="I207" s="101">
        <v>1535</v>
      </c>
      <c r="J207" s="101">
        <v>926.3</v>
      </c>
      <c r="K207" s="101">
        <v>898.84</v>
      </c>
      <c r="L207" s="100">
        <v>36</v>
      </c>
      <c r="M207" s="65" t="s">
        <v>351</v>
      </c>
      <c r="N207" s="2">
        <v>1200000</v>
      </c>
      <c r="O207" s="48">
        <f t="shared" si="22"/>
        <v>1069206</v>
      </c>
      <c r="P207" s="48">
        <f t="shared" si="23"/>
        <v>56635.200000000004</v>
      </c>
      <c r="Q207" s="48">
        <f t="shared" si="24"/>
        <v>14158.800000000001</v>
      </c>
      <c r="R207" s="48">
        <f>N207*5%</f>
        <v>60000</v>
      </c>
      <c r="S207" s="48">
        <f>N207/J207</f>
        <v>1295.4766274425133</v>
      </c>
      <c r="T207" s="2">
        <f>T185</f>
        <v>2339</v>
      </c>
      <c r="U207" s="4" t="s">
        <v>55</v>
      </c>
      <c r="V207" s="3"/>
    </row>
    <row r="208" spans="1:22" ht="42" customHeight="1">
      <c r="A208" s="100"/>
      <c r="B208" s="100"/>
      <c r="C208" s="88"/>
      <c r="D208" s="100"/>
      <c r="E208" s="102"/>
      <c r="F208" s="102"/>
      <c r="G208" s="100"/>
      <c r="H208" s="100"/>
      <c r="I208" s="101"/>
      <c r="J208" s="101"/>
      <c r="K208" s="101"/>
      <c r="L208" s="100"/>
      <c r="M208" s="65" t="s">
        <v>754</v>
      </c>
      <c r="N208" s="2">
        <v>242180</v>
      </c>
      <c r="O208" s="48">
        <f t="shared" si="22"/>
        <v>215783.5909</v>
      </c>
      <c r="P208" s="48">
        <f t="shared" si="23"/>
        <v>11429.927280000002</v>
      </c>
      <c r="Q208" s="48">
        <f t="shared" si="24"/>
        <v>2857.4818200000004</v>
      </c>
      <c r="R208" s="48">
        <f>N208*5%</f>
        <v>12109</v>
      </c>
      <c r="S208" s="48">
        <f>N208/J207</f>
        <v>261.44877469502325</v>
      </c>
      <c r="T208" s="2">
        <f>T187</f>
        <v>2339</v>
      </c>
      <c r="U208" s="4" t="s">
        <v>55</v>
      </c>
      <c r="V208" s="16"/>
    </row>
    <row r="209" spans="1:22" ht="31.5" customHeight="1">
      <c r="A209" s="100"/>
      <c r="B209" s="100"/>
      <c r="C209" s="88"/>
      <c r="D209" s="100"/>
      <c r="E209" s="102"/>
      <c r="F209" s="102"/>
      <c r="G209" s="100"/>
      <c r="H209" s="100"/>
      <c r="I209" s="101"/>
      <c r="J209" s="101"/>
      <c r="K209" s="101"/>
      <c r="L209" s="100"/>
      <c r="M209" s="65" t="s">
        <v>382</v>
      </c>
      <c r="N209" s="2">
        <v>57820</v>
      </c>
      <c r="O209" s="48">
        <f>(N209-R209)*93.79%</f>
        <v>51517.909100000004</v>
      </c>
      <c r="P209" s="48">
        <f>(N209-R209)*6.21%*80%</f>
        <v>2728.8727200000003</v>
      </c>
      <c r="Q209" s="48">
        <f>(N209-R209)*6.21%*20%</f>
        <v>682.2181800000001</v>
      </c>
      <c r="R209" s="48">
        <f>N209*5%</f>
        <v>2891</v>
      </c>
      <c r="S209" s="48">
        <f>N209/J207</f>
        <v>62.4203821656051</v>
      </c>
      <c r="T209" s="2">
        <f>T188</f>
        <v>2339</v>
      </c>
      <c r="U209" s="4" t="s">
        <v>55</v>
      </c>
      <c r="V209" s="16"/>
    </row>
    <row r="210" spans="1:22" ht="23.25" customHeight="1">
      <c r="A210" s="100"/>
      <c r="B210" s="100"/>
      <c r="C210" s="88"/>
      <c r="D210" s="100"/>
      <c r="E210" s="102"/>
      <c r="F210" s="102"/>
      <c r="G210" s="100"/>
      <c r="H210" s="100"/>
      <c r="I210" s="101"/>
      <c r="J210" s="101"/>
      <c r="K210" s="101"/>
      <c r="L210" s="100"/>
      <c r="M210" s="65" t="s">
        <v>67</v>
      </c>
      <c r="N210" s="2">
        <f>N209+N208+N207</f>
        <v>1500000</v>
      </c>
      <c r="O210" s="2">
        <v>1336507</v>
      </c>
      <c r="P210" s="2">
        <f>P209+P208+P207</f>
        <v>70794</v>
      </c>
      <c r="Q210" s="2">
        <f>Q209+Q208+Q207</f>
        <v>17698.5</v>
      </c>
      <c r="R210" s="2">
        <f>R209+R208+R207</f>
        <v>75000</v>
      </c>
      <c r="S210" s="48">
        <f>N210/J207</f>
        <v>1619.3457843031415</v>
      </c>
      <c r="T210" s="2">
        <f>T189</f>
        <v>2339</v>
      </c>
      <c r="U210" s="4"/>
      <c r="V210" s="16"/>
    </row>
    <row r="211" spans="1:22" ht="15.75" customHeight="1">
      <c r="A211" s="100" t="s">
        <v>193</v>
      </c>
      <c r="B211" s="100" t="s">
        <v>809</v>
      </c>
      <c r="C211" s="88" t="s">
        <v>177</v>
      </c>
      <c r="D211" s="100">
        <v>1980</v>
      </c>
      <c r="E211" s="102" t="s">
        <v>77</v>
      </c>
      <c r="F211" s="102" t="s">
        <v>358</v>
      </c>
      <c r="G211" s="100">
        <v>2</v>
      </c>
      <c r="H211" s="100">
        <v>3</v>
      </c>
      <c r="I211" s="101">
        <v>1365.4</v>
      </c>
      <c r="J211" s="101">
        <v>874.4</v>
      </c>
      <c r="K211" s="101">
        <v>815.71</v>
      </c>
      <c r="L211" s="100">
        <v>35</v>
      </c>
      <c r="M211" s="65" t="s">
        <v>351</v>
      </c>
      <c r="N211" s="2">
        <v>1200000</v>
      </c>
      <c r="O211" s="48">
        <f>(N211-R211)*93.79%</f>
        <v>1069206</v>
      </c>
      <c r="P211" s="48">
        <f>(N211-R211)*6.21%*80%</f>
        <v>56635.200000000004</v>
      </c>
      <c r="Q211" s="48">
        <f>(N211-R211)*6.21%*20%</f>
        <v>14158.800000000001</v>
      </c>
      <c r="R211" s="48">
        <f>N211*5%</f>
        <v>60000</v>
      </c>
      <c r="S211" s="48">
        <f>N211/J211</f>
        <v>1372.3696248856359</v>
      </c>
      <c r="T211" s="2">
        <f>T190</f>
        <v>2339</v>
      </c>
      <c r="U211" s="4" t="s">
        <v>55</v>
      </c>
      <c r="V211" s="16"/>
    </row>
    <row r="212" spans="1:22" ht="42" customHeight="1">
      <c r="A212" s="100"/>
      <c r="B212" s="100"/>
      <c r="C212" s="88"/>
      <c r="D212" s="100"/>
      <c r="E212" s="102"/>
      <c r="F212" s="102"/>
      <c r="G212" s="100"/>
      <c r="H212" s="100"/>
      <c r="I212" s="101"/>
      <c r="J212" s="101"/>
      <c r="K212" s="101"/>
      <c r="L212" s="100"/>
      <c r="M212" s="65" t="s">
        <v>754</v>
      </c>
      <c r="N212" s="2">
        <v>243528</v>
      </c>
      <c r="O212" s="48">
        <f>(N212-R212)*93.79%</f>
        <v>216984.66564000002</v>
      </c>
      <c r="P212" s="48">
        <f>(N212-R212)*6.21%*80%</f>
        <v>11493.547488000002</v>
      </c>
      <c r="Q212" s="48">
        <f>(N212-R212)*6.21%*20%</f>
        <v>2873.3868720000005</v>
      </c>
      <c r="R212" s="48">
        <f>N212*5%</f>
        <v>12176.400000000001</v>
      </c>
      <c r="S212" s="48">
        <f>N212/J211</f>
        <v>278.50869167429096</v>
      </c>
      <c r="T212" s="2">
        <f>T192</f>
        <v>2339</v>
      </c>
      <c r="U212" s="4" t="s">
        <v>55</v>
      </c>
      <c r="V212" s="16"/>
    </row>
    <row r="213" spans="1:22" ht="31.5" customHeight="1">
      <c r="A213" s="100"/>
      <c r="B213" s="100"/>
      <c r="C213" s="88"/>
      <c r="D213" s="100"/>
      <c r="E213" s="102"/>
      <c r="F213" s="102"/>
      <c r="G213" s="100"/>
      <c r="H213" s="100"/>
      <c r="I213" s="101"/>
      <c r="J213" s="101"/>
      <c r="K213" s="101"/>
      <c r="L213" s="100"/>
      <c r="M213" s="65" t="s">
        <v>382</v>
      </c>
      <c r="N213" s="2">
        <v>56472</v>
      </c>
      <c r="O213" s="48">
        <f>(N213-R213)*93.79%</f>
        <v>50316.83436000001</v>
      </c>
      <c r="P213" s="48">
        <f>(N213-R213)*6.21%*80%</f>
        <v>2665.2525120000005</v>
      </c>
      <c r="Q213" s="48">
        <f>(N213-R213)*6.21%*20%</f>
        <v>666.3131280000001</v>
      </c>
      <c r="R213" s="48">
        <f>N213*5%</f>
        <v>2823.6000000000004</v>
      </c>
      <c r="S213" s="48">
        <f>N213/J211</f>
        <v>64.58371454711802</v>
      </c>
      <c r="T213" s="2">
        <f>T192</f>
        <v>2339</v>
      </c>
      <c r="U213" s="4" t="s">
        <v>55</v>
      </c>
      <c r="V213" s="16"/>
    </row>
    <row r="214" spans="1:22" ht="19.5" customHeight="1">
      <c r="A214" s="100"/>
      <c r="B214" s="100"/>
      <c r="C214" s="88"/>
      <c r="D214" s="100"/>
      <c r="E214" s="102"/>
      <c r="F214" s="102"/>
      <c r="G214" s="100"/>
      <c r="H214" s="100"/>
      <c r="I214" s="101"/>
      <c r="J214" s="101"/>
      <c r="K214" s="101"/>
      <c r="L214" s="100"/>
      <c r="M214" s="65" t="s">
        <v>67</v>
      </c>
      <c r="N214" s="2">
        <f>SUM(N211:N213)</f>
        <v>1500000</v>
      </c>
      <c r="O214" s="2">
        <v>1336507</v>
      </c>
      <c r="P214" s="2">
        <f>SUM(P211:P213)</f>
        <v>70794.00000000001</v>
      </c>
      <c r="Q214" s="2">
        <f>SUM(Q211:Q213)</f>
        <v>17698.500000000004</v>
      </c>
      <c r="R214" s="2">
        <f>SUM(R211:R213)</f>
        <v>75000</v>
      </c>
      <c r="S214" s="48">
        <f>N214/J211</f>
        <v>1715.4620311070448</v>
      </c>
      <c r="T214" s="2">
        <f>T194</f>
        <v>2339</v>
      </c>
      <c r="U214" s="4"/>
      <c r="V214" s="16"/>
    </row>
    <row r="215" spans="1:22" ht="19.5" customHeight="1">
      <c r="A215" s="100" t="s">
        <v>194</v>
      </c>
      <c r="B215" s="100" t="s">
        <v>810</v>
      </c>
      <c r="C215" s="88" t="s">
        <v>178</v>
      </c>
      <c r="D215" s="100">
        <v>1980</v>
      </c>
      <c r="E215" s="102" t="s">
        <v>77</v>
      </c>
      <c r="F215" s="102" t="s">
        <v>358</v>
      </c>
      <c r="G215" s="100">
        <v>2</v>
      </c>
      <c r="H215" s="100">
        <v>3</v>
      </c>
      <c r="I215" s="101">
        <v>1200.79</v>
      </c>
      <c r="J215" s="101">
        <v>875.12</v>
      </c>
      <c r="K215" s="101">
        <v>702.1</v>
      </c>
      <c r="L215" s="100">
        <v>32</v>
      </c>
      <c r="M215" s="65" t="s">
        <v>351</v>
      </c>
      <c r="N215" s="2">
        <v>1102319</v>
      </c>
      <c r="O215" s="48">
        <f>(N215-R215)*93.79%</f>
        <v>982171.7405950001</v>
      </c>
      <c r="P215" s="48">
        <f>(N215-R215)*6.21%*80%</f>
        <v>52025.04752400001</v>
      </c>
      <c r="Q215" s="48">
        <f>(N215-R215)*6.21%*20%</f>
        <v>13006.261881000002</v>
      </c>
      <c r="R215" s="48">
        <f>N215*5%</f>
        <v>55115.950000000004</v>
      </c>
      <c r="S215" s="48">
        <f>N215/J215</f>
        <v>1259.6203949172684</v>
      </c>
      <c r="T215" s="2">
        <f>T195</f>
        <v>2339</v>
      </c>
      <c r="U215" s="4" t="s">
        <v>55</v>
      </c>
      <c r="V215" s="16"/>
    </row>
    <row r="216" spans="1:22" ht="42" customHeight="1">
      <c r="A216" s="100"/>
      <c r="B216" s="100"/>
      <c r="C216" s="88"/>
      <c r="D216" s="100"/>
      <c r="E216" s="102"/>
      <c r="F216" s="102"/>
      <c r="G216" s="100"/>
      <c r="H216" s="100"/>
      <c r="I216" s="101"/>
      <c r="J216" s="101"/>
      <c r="K216" s="101"/>
      <c r="L216" s="100"/>
      <c r="M216" s="65" t="s">
        <v>754</v>
      </c>
      <c r="N216" s="2">
        <v>117605</v>
      </c>
      <c r="O216" s="48">
        <f>(N216-R216)*93.79%</f>
        <v>104786.64302500001</v>
      </c>
      <c r="P216" s="48">
        <f>(N216-R216)*6.21%*80%</f>
        <v>5550.4855800000005</v>
      </c>
      <c r="Q216" s="48">
        <f>(N216-R216)*6.21%*20%</f>
        <v>1387.6213950000001</v>
      </c>
      <c r="R216" s="48">
        <f>N216*5%</f>
        <v>5880.25</v>
      </c>
      <c r="S216" s="48">
        <f>N216/J215</f>
        <v>134.3872840296188</v>
      </c>
      <c r="T216" s="2">
        <f>T195</f>
        <v>2339</v>
      </c>
      <c r="U216" s="4" t="s">
        <v>55</v>
      </c>
      <c r="V216" s="16"/>
    </row>
    <row r="217" spans="1:22" ht="16.5" customHeight="1">
      <c r="A217" s="100"/>
      <c r="B217" s="100"/>
      <c r="C217" s="88"/>
      <c r="D217" s="100"/>
      <c r="E217" s="102"/>
      <c r="F217" s="102"/>
      <c r="G217" s="100"/>
      <c r="H217" s="100"/>
      <c r="I217" s="101"/>
      <c r="J217" s="101"/>
      <c r="K217" s="101"/>
      <c r="L217" s="100"/>
      <c r="M217" s="65" t="s">
        <v>1349</v>
      </c>
      <c r="N217" s="2">
        <v>230076</v>
      </c>
      <c r="O217" s="48">
        <f>(N217-R217)*93.79%</f>
        <v>204998.86638000002</v>
      </c>
      <c r="P217" s="48">
        <f>(N217-R217)*6.21%*80%</f>
        <v>10858.666896000002</v>
      </c>
      <c r="Q217" s="48">
        <f>(N217-R217)*6.21%*20%</f>
        <v>2714.6667240000006</v>
      </c>
      <c r="R217" s="48">
        <f>N217*5%</f>
        <v>11503.800000000001</v>
      </c>
      <c r="S217" s="48">
        <f>N217/J215</f>
        <v>262.907944053387</v>
      </c>
      <c r="T217" s="2">
        <f>T198</f>
        <v>2339</v>
      </c>
      <c r="U217" s="4" t="s">
        <v>1324</v>
      </c>
      <c r="V217" s="16"/>
    </row>
    <row r="218" spans="1:22" ht="19.5" customHeight="1">
      <c r="A218" s="100"/>
      <c r="B218" s="100"/>
      <c r="C218" s="88"/>
      <c r="D218" s="100"/>
      <c r="E218" s="102"/>
      <c r="F218" s="102"/>
      <c r="G218" s="100"/>
      <c r="H218" s="100"/>
      <c r="I218" s="101"/>
      <c r="J218" s="101"/>
      <c r="K218" s="101"/>
      <c r="L218" s="100"/>
      <c r="M218" s="65" t="s">
        <v>67</v>
      </c>
      <c r="N218" s="2">
        <f>SUM(N215:N217)</f>
        <v>1450000</v>
      </c>
      <c r="O218" s="2">
        <f>SUM(O215:O217)</f>
        <v>1291957.2500000002</v>
      </c>
      <c r="P218" s="2">
        <f>SUM(P215:P217)</f>
        <v>68434.20000000001</v>
      </c>
      <c r="Q218" s="2">
        <f>SUM(Q215:Q217)</f>
        <v>17108.550000000003</v>
      </c>
      <c r="R218" s="2">
        <f>SUM(R215:R217)</f>
        <v>72500</v>
      </c>
      <c r="S218" s="48">
        <f>N218/J215</f>
        <v>1656.9156230002743</v>
      </c>
      <c r="T218" s="2">
        <f>T198</f>
        <v>2339</v>
      </c>
      <c r="U218" s="4"/>
      <c r="V218" s="16"/>
    </row>
    <row r="219" spans="1:22" ht="68.25" customHeight="1">
      <c r="A219" s="43" t="s">
        <v>195</v>
      </c>
      <c r="B219" s="43" t="s">
        <v>811</v>
      </c>
      <c r="C219" s="44" t="s">
        <v>179</v>
      </c>
      <c r="D219" s="43">
        <v>1965</v>
      </c>
      <c r="E219" s="45" t="s">
        <v>77</v>
      </c>
      <c r="F219" s="45" t="s">
        <v>349</v>
      </c>
      <c r="G219" s="43">
        <v>2</v>
      </c>
      <c r="H219" s="43">
        <v>1</v>
      </c>
      <c r="I219" s="46">
        <v>226.64</v>
      </c>
      <c r="J219" s="46">
        <v>202.18</v>
      </c>
      <c r="K219" s="46">
        <v>148.18</v>
      </c>
      <c r="L219" s="43">
        <v>8</v>
      </c>
      <c r="M219" s="65" t="s">
        <v>351</v>
      </c>
      <c r="N219" s="2">
        <v>450000</v>
      </c>
      <c r="O219" s="48">
        <f>(N219-R219)*93.79%</f>
        <v>400952.25</v>
      </c>
      <c r="P219" s="48">
        <f aca="true" t="shared" si="25" ref="P219:P224">(N219-R219)*6.21%*80%</f>
        <v>21238.2</v>
      </c>
      <c r="Q219" s="48">
        <f aca="true" t="shared" si="26" ref="Q219:Q224">(N219-R219)*6.21%*20%</f>
        <v>5309.55</v>
      </c>
      <c r="R219" s="48">
        <f aca="true" t="shared" si="27" ref="R219:R224">N219*5%</f>
        <v>22500</v>
      </c>
      <c r="S219" s="48">
        <f>N219/J219</f>
        <v>2225.7394401028787</v>
      </c>
      <c r="T219" s="2">
        <f>T202</f>
        <v>2339</v>
      </c>
      <c r="U219" s="4" t="s">
        <v>55</v>
      </c>
      <c r="V219" s="16"/>
    </row>
    <row r="220" spans="1:22" ht="72.75" customHeight="1">
      <c r="A220" s="43" t="s">
        <v>196</v>
      </c>
      <c r="B220" s="43" t="s">
        <v>812</v>
      </c>
      <c r="C220" s="44" t="s">
        <v>180</v>
      </c>
      <c r="D220" s="43">
        <v>1958</v>
      </c>
      <c r="E220" s="45" t="s">
        <v>77</v>
      </c>
      <c r="F220" s="45" t="s">
        <v>349</v>
      </c>
      <c r="G220" s="43">
        <v>2</v>
      </c>
      <c r="H220" s="43">
        <v>1</v>
      </c>
      <c r="I220" s="46">
        <v>138.27</v>
      </c>
      <c r="J220" s="46">
        <v>128.27</v>
      </c>
      <c r="K220" s="46">
        <v>64.1</v>
      </c>
      <c r="L220" s="43">
        <v>15</v>
      </c>
      <c r="M220" s="65" t="s">
        <v>351</v>
      </c>
      <c r="N220" s="2">
        <v>300000</v>
      </c>
      <c r="O220" s="48">
        <v>267301</v>
      </c>
      <c r="P220" s="48">
        <f t="shared" si="25"/>
        <v>14158.800000000001</v>
      </c>
      <c r="Q220" s="48">
        <f t="shared" si="26"/>
        <v>3539.7000000000003</v>
      </c>
      <c r="R220" s="48">
        <f t="shared" si="27"/>
        <v>15000</v>
      </c>
      <c r="S220" s="48">
        <f>N220/J220</f>
        <v>2338.8165588212364</v>
      </c>
      <c r="T220" s="2">
        <f>T203</f>
        <v>2339</v>
      </c>
      <c r="U220" s="4" t="s">
        <v>55</v>
      </c>
      <c r="V220" s="16"/>
    </row>
    <row r="221" spans="1:22" ht="20.25" customHeight="1">
      <c r="A221" s="100" t="s">
        <v>197</v>
      </c>
      <c r="B221" s="100" t="s">
        <v>813</v>
      </c>
      <c r="C221" s="88" t="s">
        <v>181</v>
      </c>
      <c r="D221" s="100">
        <v>1982</v>
      </c>
      <c r="E221" s="102" t="s">
        <v>77</v>
      </c>
      <c r="F221" s="102" t="s">
        <v>349</v>
      </c>
      <c r="G221" s="100">
        <v>2</v>
      </c>
      <c r="H221" s="100">
        <v>3</v>
      </c>
      <c r="I221" s="101">
        <v>1243.94</v>
      </c>
      <c r="J221" s="101">
        <v>838.6</v>
      </c>
      <c r="K221" s="101">
        <v>500.83</v>
      </c>
      <c r="L221" s="100">
        <v>54</v>
      </c>
      <c r="M221" s="65" t="s">
        <v>351</v>
      </c>
      <c r="N221" s="2">
        <v>939856</v>
      </c>
      <c r="O221" s="48">
        <f>(N221-R221)*93.79%</f>
        <v>837416.39528</v>
      </c>
      <c r="P221" s="48">
        <f t="shared" si="25"/>
        <v>44357.443776</v>
      </c>
      <c r="Q221" s="48">
        <f t="shared" si="26"/>
        <v>11089.360944</v>
      </c>
      <c r="R221" s="48">
        <f t="shared" si="27"/>
        <v>46992.8</v>
      </c>
      <c r="S221" s="48">
        <f>N221/J221</f>
        <v>1120.7440973050323</v>
      </c>
      <c r="T221" s="2">
        <f>T203</f>
        <v>2339</v>
      </c>
      <c r="U221" s="4" t="s">
        <v>55</v>
      </c>
      <c r="V221" s="16"/>
    </row>
    <row r="222" spans="1:22" ht="42.75" customHeight="1">
      <c r="A222" s="100"/>
      <c r="B222" s="100"/>
      <c r="C222" s="88"/>
      <c r="D222" s="100"/>
      <c r="E222" s="102"/>
      <c r="F222" s="102"/>
      <c r="G222" s="100"/>
      <c r="H222" s="100"/>
      <c r="I222" s="101"/>
      <c r="J222" s="101"/>
      <c r="K222" s="101"/>
      <c r="L222" s="100"/>
      <c r="M222" s="65" t="s">
        <v>754</v>
      </c>
      <c r="N222" s="2">
        <v>104160</v>
      </c>
      <c r="O222" s="48">
        <f>(N222-R222)*93.79%</f>
        <v>92807.08080000001</v>
      </c>
      <c r="P222" s="48">
        <f t="shared" si="25"/>
        <v>4915.93536</v>
      </c>
      <c r="Q222" s="48">
        <f t="shared" si="26"/>
        <v>1228.98384</v>
      </c>
      <c r="R222" s="48">
        <f t="shared" si="27"/>
        <v>5208</v>
      </c>
      <c r="S222" s="48">
        <f>N222/J221</f>
        <v>124.20701168614357</v>
      </c>
      <c r="T222" s="2">
        <f>T207</f>
        <v>2339</v>
      </c>
      <c r="U222" s="4" t="s">
        <v>55</v>
      </c>
      <c r="V222" s="16"/>
    </row>
    <row r="223" spans="1:22" ht="30" customHeight="1">
      <c r="A223" s="100"/>
      <c r="B223" s="100"/>
      <c r="C223" s="88"/>
      <c r="D223" s="100"/>
      <c r="E223" s="102"/>
      <c r="F223" s="102"/>
      <c r="G223" s="100"/>
      <c r="H223" s="100"/>
      <c r="I223" s="101"/>
      <c r="J223" s="101"/>
      <c r="K223" s="101"/>
      <c r="L223" s="100"/>
      <c r="M223" s="65" t="s">
        <v>382</v>
      </c>
      <c r="N223" s="2">
        <v>95247</v>
      </c>
      <c r="O223" s="48">
        <f>(N223-R223)*93.79%</f>
        <v>84865.553235</v>
      </c>
      <c r="P223" s="48">
        <f t="shared" si="25"/>
        <v>4495.277412</v>
      </c>
      <c r="Q223" s="48">
        <f t="shared" si="26"/>
        <v>1123.819353</v>
      </c>
      <c r="R223" s="48">
        <f t="shared" si="27"/>
        <v>4762.35</v>
      </c>
      <c r="S223" s="48">
        <f>N223/J221</f>
        <v>113.57858335320772</v>
      </c>
      <c r="T223" s="2">
        <f>T207</f>
        <v>2339</v>
      </c>
      <c r="U223" s="4" t="s">
        <v>55</v>
      </c>
      <c r="V223" s="16"/>
    </row>
    <row r="224" spans="1:22" ht="19.5" customHeight="1">
      <c r="A224" s="100"/>
      <c r="B224" s="100"/>
      <c r="C224" s="88"/>
      <c r="D224" s="100"/>
      <c r="E224" s="102"/>
      <c r="F224" s="102"/>
      <c r="G224" s="100"/>
      <c r="H224" s="100"/>
      <c r="I224" s="101"/>
      <c r="J224" s="101"/>
      <c r="K224" s="101"/>
      <c r="L224" s="100"/>
      <c r="M224" s="65" t="s">
        <v>1349</v>
      </c>
      <c r="N224" s="2">
        <v>185737</v>
      </c>
      <c r="O224" s="48">
        <v>165492</v>
      </c>
      <c r="P224" s="48">
        <f t="shared" si="25"/>
        <v>8766.043452</v>
      </c>
      <c r="Q224" s="48">
        <f t="shared" si="26"/>
        <v>2191.510863</v>
      </c>
      <c r="R224" s="48">
        <f t="shared" si="27"/>
        <v>9286.85</v>
      </c>
      <c r="S224" s="48">
        <f>N224/J221</f>
        <v>221.48461721917482</v>
      </c>
      <c r="T224" s="2">
        <f>T208</f>
        <v>2339</v>
      </c>
      <c r="U224" s="4" t="s">
        <v>1324</v>
      </c>
      <c r="V224" s="16"/>
    </row>
    <row r="225" spans="1:22" ht="18.75" customHeight="1">
      <c r="A225" s="100"/>
      <c r="B225" s="100"/>
      <c r="C225" s="88"/>
      <c r="D225" s="100"/>
      <c r="E225" s="102"/>
      <c r="F225" s="102"/>
      <c r="G225" s="100"/>
      <c r="H225" s="100"/>
      <c r="I225" s="101"/>
      <c r="J225" s="101"/>
      <c r="K225" s="101"/>
      <c r="L225" s="100"/>
      <c r="M225" s="65" t="s">
        <v>67</v>
      </c>
      <c r="N225" s="2">
        <f>N224+N223+N222+N221</f>
        <v>1325000</v>
      </c>
      <c r="O225" s="2">
        <v>1180582</v>
      </c>
      <c r="P225" s="2">
        <v>62534</v>
      </c>
      <c r="Q225" s="2">
        <f>Q224+Q223+Q222+Q221</f>
        <v>15633.675</v>
      </c>
      <c r="R225" s="2">
        <f>R224+R223+R222+R221</f>
        <v>66250</v>
      </c>
      <c r="S225" s="48">
        <f>N225/J221</f>
        <v>1580.0143095635583</v>
      </c>
      <c r="T225" s="2">
        <f>T208</f>
        <v>2339</v>
      </c>
      <c r="U225" s="4"/>
      <c r="V225" s="16"/>
    </row>
    <row r="226" spans="1:22" ht="18.75" customHeight="1">
      <c r="A226" s="43"/>
      <c r="B226" s="43"/>
      <c r="C226" s="43" t="s">
        <v>1266</v>
      </c>
      <c r="D226" s="43"/>
      <c r="E226" s="45"/>
      <c r="F226" s="45"/>
      <c r="G226" s="43"/>
      <c r="H226" s="43"/>
      <c r="I226" s="46"/>
      <c r="J226" s="46"/>
      <c r="K226" s="46"/>
      <c r="L226" s="43"/>
      <c r="M226" s="65"/>
      <c r="N226" s="2"/>
      <c r="O226" s="2"/>
      <c r="P226" s="2"/>
      <c r="Q226" s="2"/>
      <c r="R226" s="2"/>
      <c r="S226" s="48"/>
      <c r="T226" s="2"/>
      <c r="U226" s="4"/>
      <c r="V226" s="16"/>
    </row>
    <row r="227" spans="1:22" ht="81.75" customHeight="1">
      <c r="A227" s="43" t="s">
        <v>200</v>
      </c>
      <c r="B227" s="43" t="s">
        <v>814</v>
      </c>
      <c r="C227" s="44" t="s">
        <v>182</v>
      </c>
      <c r="D227" s="43">
        <v>1973</v>
      </c>
      <c r="E227" s="45" t="s">
        <v>77</v>
      </c>
      <c r="F227" s="45" t="s">
        <v>358</v>
      </c>
      <c r="G227" s="43">
        <v>2</v>
      </c>
      <c r="H227" s="43">
        <v>3</v>
      </c>
      <c r="I227" s="46">
        <v>1237.4</v>
      </c>
      <c r="J227" s="46">
        <v>794.85</v>
      </c>
      <c r="K227" s="46">
        <v>757.31</v>
      </c>
      <c r="L227" s="43">
        <v>36</v>
      </c>
      <c r="M227" s="65" t="s">
        <v>351</v>
      </c>
      <c r="N227" s="2">
        <v>1000000</v>
      </c>
      <c r="O227" s="48">
        <f>(N227-R227)*93.79%</f>
        <v>891005.0000000001</v>
      </c>
      <c r="P227" s="48">
        <f>(N227-R227)*6.21%*80%</f>
        <v>47196</v>
      </c>
      <c r="Q227" s="48">
        <f>(N227-R227)*6.21%*20%</f>
        <v>11799</v>
      </c>
      <c r="R227" s="48">
        <f>N227*5%</f>
        <v>50000</v>
      </c>
      <c r="S227" s="48">
        <f>N227/J227</f>
        <v>1258.0990123922752</v>
      </c>
      <c r="T227" s="2">
        <f>T222</f>
        <v>2339</v>
      </c>
      <c r="U227" s="4" t="s">
        <v>55</v>
      </c>
      <c r="V227" s="16"/>
    </row>
    <row r="228" spans="1:22" ht="81.75" customHeight="1">
      <c r="A228" s="43" t="s">
        <v>201</v>
      </c>
      <c r="B228" s="43" t="s">
        <v>815</v>
      </c>
      <c r="C228" s="44" t="s">
        <v>183</v>
      </c>
      <c r="D228" s="43">
        <v>1954</v>
      </c>
      <c r="E228" s="35" t="s">
        <v>1361</v>
      </c>
      <c r="F228" s="45" t="s">
        <v>349</v>
      </c>
      <c r="G228" s="43">
        <v>2</v>
      </c>
      <c r="H228" s="43">
        <v>1</v>
      </c>
      <c r="I228" s="46">
        <v>407.64</v>
      </c>
      <c r="J228" s="46">
        <v>357</v>
      </c>
      <c r="K228" s="46">
        <v>357</v>
      </c>
      <c r="L228" s="43">
        <v>17</v>
      </c>
      <c r="M228" s="65" t="s">
        <v>750</v>
      </c>
      <c r="N228" s="2">
        <v>800000</v>
      </c>
      <c r="O228" s="48">
        <f>(N228-R228)*93.79%</f>
        <v>712804</v>
      </c>
      <c r="P228" s="48">
        <f>(N228-R228)*6.21%*80%</f>
        <v>37756.8</v>
      </c>
      <c r="Q228" s="48">
        <f>(N228-R228)*6.21%*20%</f>
        <v>9439.2</v>
      </c>
      <c r="R228" s="48">
        <f>N228*5%</f>
        <v>40000</v>
      </c>
      <c r="S228" s="48">
        <f>N228/J228</f>
        <v>2240.8963585434176</v>
      </c>
      <c r="T228" s="2">
        <f>T225</f>
        <v>2339</v>
      </c>
      <c r="U228" s="4" t="s">
        <v>55</v>
      </c>
      <c r="V228" s="16"/>
    </row>
    <row r="229" spans="1:22" ht="81.75" customHeight="1">
      <c r="A229" s="43" t="s">
        <v>202</v>
      </c>
      <c r="B229" s="43" t="s">
        <v>816</v>
      </c>
      <c r="C229" s="44" t="s">
        <v>184</v>
      </c>
      <c r="D229" s="43">
        <v>1954</v>
      </c>
      <c r="E229" s="45" t="s">
        <v>77</v>
      </c>
      <c r="F229" s="45" t="s">
        <v>349</v>
      </c>
      <c r="G229" s="43">
        <v>2</v>
      </c>
      <c r="H229" s="43">
        <v>1</v>
      </c>
      <c r="I229" s="46">
        <v>418.37</v>
      </c>
      <c r="J229" s="46">
        <v>358</v>
      </c>
      <c r="K229" s="46">
        <v>268.76</v>
      </c>
      <c r="L229" s="43">
        <v>19</v>
      </c>
      <c r="M229" s="65" t="s">
        <v>351</v>
      </c>
      <c r="N229" s="2">
        <v>700000</v>
      </c>
      <c r="O229" s="48">
        <f>(N229-R229)*93.79%</f>
        <v>623703.5</v>
      </c>
      <c r="P229" s="48">
        <f>(N229-R229)*6.21%*80%</f>
        <v>33037.200000000004</v>
      </c>
      <c r="Q229" s="48">
        <f>(N229-R229)*6.21%*20%</f>
        <v>8259.300000000001</v>
      </c>
      <c r="R229" s="48">
        <f>N229*5%</f>
        <v>35000</v>
      </c>
      <c r="S229" s="48">
        <f>N229/J229</f>
        <v>1955.3072625698323</v>
      </c>
      <c r="T229" s="2">
        <f>T227</f>
        <v>2339</v>
      </c>
      <c r="U229" s="4" t="s">
        <v>55</v>
      </c>
      <c r="V229" s="16"/>
    </row>
    <row r="230" spans="1:22" ht="81.75" customHeight="1">
      <c r="A230" s="43" t="s">
        <v>212</v>
      </c>
      <c r="B230" s="43" t="s">
        <v>817</v>
      </c>
      <c r="C230" s="44" t="s">
        <v>185</v>
      </c>
      <c r="D230" s="43">
        <v>1980</v>
      </c>
      <c r="E230" s="45" t="s">
        <v>77</v>
      </c>
      <c r="F230" s="45" t="s">
        <v>358</v>
      </c>
      <c r="G230" s="43">
        <v>2</v>
      </c>
      <c r="H230" s="43">
        <v>3</v>
      </c>
      <c r="I230" s="46">
        <v>1421</v>
      </c>
      <c r="J230" s="46">
        <v>874.8</v>
      </c>
      <c r="K230" s="46">
        <v>711</v>
      </c>
      <c r="L230" s="43">
        <v>35</v>
      </c>
      <c r="M230" s="65" t="s">
        <v>351</v>
      </c>
      <c r="N230" s="2">
        <v>1000000</v>
      </c>
      <c r="O230" s="48">
        <f>(N230-R230)*93.79%</f>
        <v>891005.0000000001</v>
      </c>
      <c r="P230" s="48">
        <f>(N230-R230)*6.21%*80%</f>
        <v>47196</v>
      </c>
      <c r="Q230" s="48">
        <f>(N230-R230)*6.21%*20%</f>
        <v>11799</v>
      </c>
      <c r="R230" s="48">
        <f>N230*5%</f>
        <v>50000</v>
      </c>
      <c r="S230" s="48">
        <f>N230/J230</f>
        <v>1143.1184270690444</v>
      </c>
      <c r="T230" s="2">
        <f>T228</f>
        <v>2339</v>
      </c>
      <c r="U230" s="4" t="s">
        <v>55</v>
      </c>
      <c r="V230" s="16"/>
    </row>
    <row r="231" spans="1:24" ht="20.25" customHeight="1">
      <c r="A231" s="88" t="s">
        <v>67</v>
      </c>
      <c r="B231" s="88"/>
      <c r="C231" s="88"/>
      <c r="D231" s="43"/>
      <c r="E231" s="43"/>
      <c r="F231" s="43"/>
      <c r="G231" s="43"/>
      <c r="H231" s="43"/>
      <c r="I231" s="46">
        <f>SUM(I184:I230)</f>
        <v>16181.33</v>
      </c>
      <c r="J231" s="46">
        <f>SUM(J184:J230)</f>
        <v>10687.93</v>
      </c>
      <c r="K231" s="46">
        <f>SUM(K184:K230)</f>
        <v>9213.93</v>
      </c>
      <c r="L231" s="48">
        <f>SUM(L184:L230)</f>
        <v>488</v>
      </c>
      <c r="M231" s="43"/>
      <c r="N231" s="22">
        <f>ROUND(N188+N193+N197+N201+N206+N210+N214+N218+N219+N220+N225+N227+N228+N229+N230,0)</f>
        <v>17790000</v>
      </c>
      <c r="O231" s="22">
        <v>15850978</v>
      </c>
      <c r="P231" s="22">
        <v>839617</v>
      </c>
      <c r="Q231" s="22">
        <v>209905</v>
      </c>
      <c r="R231" s="22">
        <f>ROUND(R188+R193+R197+R201+R206+R210+R214+R218+R219+R220+R225+R227+R228+R229+R230,0)</f>
        <v>889500</v>
      </c>
      <c r="S231" s="48">
        <f>N231/J231</f>
        <v>1664.4944343759737</v>
      </c>
      <c r="T231" s="2">
        <f>T228</f>
        <v>2339</v>
      </c>
      <c r="U231" s="4"/>
      <c r="V231" s="5"/>
      <c r="X231" s="30">
        <f>ROUND(SUM(O231:R231),0)</f>
        <v>17790000</v>
      </c>
    </row>
    <row r="232" spans="1:24" s="19" customFormat="1" ht="24" customHeight="1">
      <c r="A232" s="82" t="s">
        <v>1268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X232" s="28"/>
    </row>
    <row r="233" spans="1:24" s="19" customFormat="1" ht="19.5" customHeight="1">
      <c r="A233" s="36"/>
      <c r="B233" s="36"/>
      <c r="C233" s="36" t="s">
        <v>1267</v>
      </c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X233" s="28"/>
    </row>
    <row r="234" spans="1:22" ht="68.25" customHeight="1">
      <c r="A234" s="43" t="s">
        <v>213</v>
      </c>
      <c r="B234" s="43" t="s">
        <v>65</v>
      </c>
      <c r="C234" s="44" t="s">
        <v>725</v>
      </c>
      <c r="D234" s="43">
        <v>1930</v>
      </c>
      <c r="E234" s="45" t="s">
        <v>77</v>
      </c>
      <c r="F234" s="45" t="s">
        <v>354</v>
      </c>
      <c r="G234" s="43">
        <v>2</v>
      </c>
      <c r="H234" s="43">
        <v>2</v>
      </c>
      <c r="I234" s="46">
        <v>618.21</v>
      </c>
      <c r="J234" s="46">
        <v>580.01</v>
      </c>
      <c r="K234" s="46">
        <v>209.17</v>
      </c>
      <c r="L234" s="48">
        <v>16</v>
      </c>
      <c r="M234" s="65" t="s">
        <v>802</v>
      </c>
      <c r="N234" s="2">
        <v>140000</v>
      </c>
      <c r="O234" s="48">
        <f>ROUND((N234-R234)*93.79%,0)</f>
        <v>124741</v>
      </c>
      <c r="P234" s="48">
        <f>ROUND((N234-R234)*6.21%*80%,0)</f>
        <v>6607</v>
      </c>
      <c r="Q234" s="48">
        <f>ROUND((N234-R234)*6.21%*20%,0)</f>
        <v>1652</v>
      </c>
      <c r="R234" s="48">
        <f aca="true" t="shared" si="28" ref="R234:R251">N234*5%</f>
        <v>7000</v>
      </c>
      <c r="S234" s="48">
        <f>N234/J234</f>
        <v>241.3751487043327</v>
      </c>
      <c r="T234" s="2">
        <v>4086</v>
      </c>
      <c r="U234" s="4" t="s">
        <v>55</v>
      </c>
      <c r="V234" s="3"/>
    </row>
    <row r="235" spans="1:22" ht="24.75" customHeight="1">
      <c r="A235" s="100" t="s">
        <v>377</v>
      </c>
      <c r="B235" s="100" t="s">
        <v>66</v>
      </c>
      <c r="C235" s="88" t="s">
        <v>730</v>
      </c>
      <c r="D235" s="100">
        <v>1993</v>
      </c>
      <c r="E235" s="102" t="s">
        <v>77</v>
      </c>
      <c r="F235" s="102" t="s">
        <v>349</v>
      </c>
      <c r="G235" s="100">
        <v>2</v>
      </c>
      <c r="H235" s="100">
        <v>3</v>
      </c>
      <c r="I235" s="101">
        <v>1008.13</v>
      </c>
      <c r="J235" s="101">
        <v>949</v>
      </c>
      <c r="K235" s="101">
        <v>867.69</v>
      </c>
      <c r="L235" s="100">
        <v>42</v>
      </c>
      <c r="M235" s="65" t="s">
        <v>351</v>
      </c>
      <c r="N235" s="2">
        <v>1627011</v>
      </c>
      <c r="O235" s="48">
        <f>ROUND((N235-R235)*93.79%,0)</f>
        <v>1449675</v>
      </c>
      <c r="P235" s="48">
        <f aca="true" t="shared" si="29" ref="P235:P259">ROUND((N235-R235)*6.21%*80%,0)</f>
        <v>76788</v>
      </c>
      <c r="Q235" s="48">
        <f aca="true" t="shared" si="30" ref="Q235:Q259">ROUND((N235-R235)*6.21%*20%,0)</f>
        <v>19197</v>
      </c>
      <c r="R235" s="48">
        <f t="shared" si="28"/>
        <v>81350.55</v>
      </c>
      <c r="S235" s="48">
        <f>N235/J235</f>
        <v>1714.4478398314016</v>
      </c>
      <c r="T235" s="2">
        <v>4086</v>
      </c>
      <c r="U235" s="4" t="s">
        <v>55</v>
      </c>
      <c r="V235" s="16"/>
    </row>
    <row r="236" spans="1:22" ht="31.5" customHeight="1">
      <c r="A236" s="100"/>
      <c r="B236" s="100"/>
      <c r="C236" s="88"/>
      <c r="D236" s="100"/>
      <c r="E236" s="102"/>
      <c r="F236" s="102"/>
      <c r="G236" s="100"/>
      <c r="H236" s="100"/>
      <c r="I236" s="101"/>
      <c r="J236" s="101"/>
      <c r="K236" s="101"/>
      <c r="L236" s="100"/>
      <c r="M236" s="65" t="s">
        <v>411</v>
      </c>
      <c r="N236" s="2">
        <v>1374086</v>
      </c>
      <c r="O236" s="48">
        <f>ROUND((N236-R236)*93.79%,0)</f>
        <v>1224317</v>
      </c>
      <c r="P236" s="48">
        <f t="shared" si="29"/>
        <v>64851</v>
      </c>
      <c r="Q236" s="48">
        <f t="shared" si="30"/>
        <v>16213</v>
      </c>
      <c r="R236" s="48">
        <f t="shared" si="28"/>
        <v>68704.3</v>
      </c>
      <c r="S236" s="48">
        <f>N236/J235</f>
        <v>1447.9304531085354</v>
      </c>
      <c r="T236" s="2">
        <v>4086</v>
      </c>
      <c r="U236" s="4" t="s">
        <v>55</v>
      </c>
      <c r="V236" s="16"/>
    </row>
    <row r="237" spans="1:22" ht="69.75" customHeight="1">
      <c r="A237" s="100"/>
      <c r="B237" s="100"/>
      <c r="C237" s="88"/>
      <c r="D237" s="100"/>
      <c r="E237" s="102"/>
      <c r="F237" s="102"/>
      <c r="G237" s="100"/>
      <c r="H237" s="100"/>
      <c r="I237" s="101"/>
      <c r="J237" s="101"/>
      <c r="K237" s="101"/>
      <c r="L237" s="100"/>
      <c r="M237" s="65" t="s">
        <v>1350</v>
      </c>
      <c r="N237" s="2">
        <v>78697</v>
      </c>
      <c r="O237" s="48">
        <f>ROUND((N237-R237)*93.79%,0)</f>
        <v>70119</v>
      </c>
      <c r="P237" s="48">
        <f t="shared" si="29"/>
        <v>3714</v>
      </c>
      <c r="Q237" s="48">
        <f t="shared" si="30"/>
        <v>929</v>
      </c>
      <c r="R237" s="48">
        <f t="shared" si="28"/>
        <v>3934.8500000000004</v>
      </c>
      <c r="S237" s="48">
        <f>N237/J235</f>
        <v>82.92623814541622</v>
      </c>
      <c r="T237" s="2">
        <v>4086</v>
      </c>
      <c r="U237" s="4" t="s">
        <v>55</v>
      </c>
      <c r="V237" s="16"/>
    </row>
    <row r="238" spans="1:22" ht="57.75" customHeight="1">
      <c r="A238" s="100"/>
      <c r="B238" s="100"/>
      <c r="C238" s="88"/>
      <c r="D238" s="100"/>
      <c r="E238" s="102"/>
      <c r="F238" s="102"/>
      <c r="G238" s="100"/>
      <c r="H238" s="100"/>
      <c r="I238" s="101"/>
      <c r="J238" s="101"/>
      <c r="K238" s="101"/>
      <c r="L238" s="100"/>
      <c r="M238" s="65" t="s">
        <v>802</v>
      </c>
      <c r="N238" s="2">
        <v>150000</v>
      </c>
      <c r="O238" s="48">
        <f>ROUND((N238-R238)*93.79%,0)</f>
        <v>133651</v>
      </c>
      <c r="P238" s="48">
        <f t="shared" si="29"/>
        <v>7079</v>
      </c>
      <c r="Q238" s="48">
        <f t="shared" si="30"/>
        <v>1770</v>
      </c>
      <c r="R238" s="48">
        <f t="shared" si="28"/>
        <v>7500</v>
      </c>
      <c r="S238" s="48">
        <f>N238/J235</f>
        <v>158.06111696522655</v>
      </c>
      <c r="T238" s="2">
        <v>4086</v>
      </c>
      <c r="U238" s="4" t="s">
        <v>55</v>
      </c>
      <c r="V238" s="16"/>
    </row>
    <row r="239" spans="1:22" ht="34.5" customHeight="1">
      <c r="A239" s="100"/>
      <c r="B239" s="100"/>
      <c r="C239" s="88"/>
      <c r="D239" s="100"/>
      <c r="E239" s="102"/>
      <c r="F239" s="102"/>
      <c r="G239" s="100"/>
      <c r="H239" s="100"/>
      <c r="I239" s="101"/>
      <c r="J239" s="101"/>
      <c r="K239" s="101"/>
      <c r="L239" s="100"/>
      <c r="M239" s="65" t="s">
        <v>778</v>
      </c>
      <c r="N239" s="2">
        <v>648076</v>
      </c>
      <c r="O239" s="48">
        <v>577440</v>
      </c>
      <c r="P239" s="48">
        <v>30588</v>
      </c>
      <c r="Q239" s="48">
        <f t="shared" si="30"/>
        <v>7647</v>
      </c>
      <c r="R239" s="48">
        <f t="shared" si="28"/>
        <v>32403.800000000003</v>
      </c>
      <c r="S239" s="48">
        <f>N239/J235</f>
        <v>682.9041095890411</v>
      </c>
      <c r="T239" s="2">
        <v>4086</v>
      </c>
      <c r="U239" s="4" t="s">
        <v>55</v>
      </c>
      <c r="V239" s="16"/>
    </row>
    <row r="240" spans="1:22" ht="24" customHeight="1">
      <c r="A240" s="100"/>
      <c r="B240" s="100"/>
      <c r="C240" s="88"/>
      <c r="D240" s="100"/>
      <c r="E240" s="102"/>
      <c r="F240" s="102"/>
      <c r="G240" s="100"/>
      <c r="H240" s="100"/>
      <c r="I240" s="101"/>
      <c r="J240" s="101"/>
      <c r="K240" s="101"/>
      <c r="L240" s="100"/>
      <c r="M240" s="65" t="s">
        <v>67</v>
      </c>
      <c r="N240" s="2">
        <f>ROUND(SUM(N235:N239),0)</f>
        <v>3877870</v>
      </c>
      <c r="O240" s="2">
        <f>ROUND(SUM(O235:O239),0)</f>
        <v>3455202</v>
      </c>
      <c r="P240" s="2">
        <f>ROUND(SUM(P235:P239),0)</f>
        <v>183020</v>
      </c>
      <c r="Q240" s="2">
        <v>45755</v>
      </c>
      <c r="R240" s="2">
        <v>193893</v>
      </c>
      <c r="S240" s="48">
        <f>N240/J235</f>
        <v>4086.269757639621</v>
      </c>
      <c r="T240" s="2">
        <v>4086</v>
      </c>
      <c r="U240" s="4"/>
      <c r="V240" s="16"/>
    </row>
    <row r="241" spans="1:22" ht="67.5" customHeight="1">
      <c r="A241" s="43" t="s">
        <v>378</v>
      </c>
      <c r="B241" s="43" t="s">
        <v>805</v>
      </c>
      <c r="C241" s="44" t="s">
        <v>726</v>
      </c>
      <c r="D241" s="43">
        <v>1930</v>
      </c>
      <c r="E241" s="45" t="s">
        <v>77</v>
      </c>
      <c r="F241" s="45" t="s">
        <v>354</v>
      </c>
      <c r="G241" s="43">
        <v>2</v>
      </c>
      <c r="H241" s="43">
        <v>2</v>
      </c>
      <c r="I241" s="46">
        <v>527.17</v>
      </c>
      <c r="J241" s="46">
        <v>487.91</v>
      </c>
      <c r="K241" s="46">
        <v>321.02</v>
      </c>
      <c r="L241" s="48">
        <v>17</v>
      </c>
      <c r="M241" s="65" t="s">
        <v>802</v>
      </c>
      <c r="N241" s="2">
        <v>130000</v>
      </c>
      <c r="O241" s="48">
        <f aca="true" t="shared" si="31" ref="O241:O251">ROUND((N241-R241)*93.79%,0)</f>
        <v>115831</v>
      </c>
      <c r="P241" s="48">
        <f t="shared" si="29"/>
        <v>6135</v>
      </c>
      <c r="Q241" s="48">
        <f t="shared" si="30"/>
        <v>1534</v>
      </c>
      <c r="R241" s="48">
        <f t="shared" si="28"/>
        <v>6500</v>
      </c>
      <c r="S241" s="48">
        <f>N241/J241</f>
        <v>266.4425816236601</v>
      </c>
      <c r="T241" s="2">
        <v>4086</v>
      </c>
      <c r="U241" s="4" t="s">
        <v>55</v>
      </c>
      <c r="V241" s="3"/>
    </row>
    <row r="242" spans="1:22" ht="83.25" customHeight="1">
      <c r="A242" s="43" t="s">
        <v>1331</v>
      </c>
      <c r="B242" s="43" t="s">
        <v>806</v>
      </c>
      <c r="C242" s="44" t="s">
        <v>729</v>
      </c>
      <c r="D242" s="43">
        <v>1934</v>
      </c>
      <c r="E242" s="45" t="s">
        <v>77</v>
      </c>
      <c r="F242" s="45" t="s">
        <v>354</v>
      </c>
      <c r="G242" s="43">
        <v>2</v>
      </c>
      <c r="H242" s="43">
        <v>2</v>
      </c>
      <c r="I242" s="46">
        <v>529.92</v>
      </c>
      <c r="J242" s="46">
        <v>442.46</v>
      </c>
      <c r="K242" s="46">
        <v>252.27</v>
      </c>
      <c r="L242" s="48">
        <v>19</v>
      </c>
      <c r="M242" s="65" t="s">
        <v>802</v>
      </c>
      <c r="N242" s="2">
        <v>130000</v>
      </c>
      <c r="O242" s="48">
        <f t="shared" si="31"/>
        <v>115831</v>
      </c>
      <c r="P242" s="48">
        <f t="shared" si="29"/>
        <v>6135</v>
      </c>
      <c r="Q242" s="48">
        <f t="shared" si="30"/>
        <v>1534</v>
      </c>
      <c r="R242" s="48">
        <f>N242*5%</f>
        <v>6500</v>
      </c>
      <c r="S242" s="48">
        <f>N242/J242</f>
        <v>293.811869999548</v>
      </c>
      <c r="T242" s="2">
        <v>4086</v>
      </c>
      <c r="U242" s="4" t="s">
        <v>55</v>
      </c>
      <c r="V242" s="3"/>
    </row>
    <row r="243" spans="1:22" ht="81" customHeight="1">
      <c r="A243" s="43" t="s">
        <v>1332</v>
      </c>
      <c r="B243" s="43" t="s">
        <v>807</v>
      </c>
      <c r="C243" s="44" t="s">
        <v>727</v>
      </c>
      <c r="D243" s="43">
        <v>1934</v>
      </c>
      <c r="E243" s="45" t="s">
        <v>77</v>
      </c>
      <c r="F243" s="45" t="s">
        <v>354</v>
      </c>
      <c r="G243" s="43">
        <v>2</v>
      </c>
      <c r="H243" s="43">
        <v>2</v>
      </c>
      <c r="I243" s="46">
        <v>531.67</v>
      </c>
      <c r="J243" s="46">
        <v>451.14</v>
      </c>
      <c r="K243" s="46">
        <v>199.6</v>
      </c>
      <c r="L243" s="48">
        <v>26</v>
      </c>
      <c r="M243" s="65" t="s">
        <v>802</v>
      </c>
      <c r="N243" s="2">
        <v>150000</v>
      </c>
      <c r="O243" s="48">
        <f t="shared" si="31"/>
        <v>133651</v>
      </c>
      <c r="P243" s="48">
        <f t="shared" si="29"/>
        <v>7079</v>
      </c>
      <c r="Q243" s="48">
        <f t="shared" si="30"/>
        <v>1770</v>
      </c>
      <c r="R243" s="48">
        <f t="shared" si="28"/>
        <v>7500</v>
      </c>
      <c r="S243" s="48">
        <f>N243/J243</f>
        <v>332.49102274238595</v>
      </c>
      <c r="T243" s="2">
        <v>4086</v>
      </c>
      <c r="U243" s="4" t="s">
        <v>55</v>
      </c>
      <c r="V243" s="3"/>
    </row>
    <row r="244" spans="1:22" ht="87" customHeight="1">
      <c r="A244" s="43" t="s">
        <v>214</v>
      </c>
      <c r="B244" s="43" t="s">
        <v>808</v>
      </c>
      <c r="C244" s="44" t="s">
        <v>728</v>
      </c>
      <c r="D244" s="43">
        <v>1934</v>
      </c>
      <c r="E244" s="45" t="s">
        <v>77</v>
      </c>
      <c r="F244" s="45" t="s">
        <v>354</v>
      </c>
      <c r="G244" s="43">
        <v>1</v>
      </c>
      <c r="H244" s="43">
        <v>1</v>
      </c>
      <c r="I244" s="46">
        <v>276.25</v>
      </c>
      <c r="J244" s="46">
        <v>186.4</v>
      </c>
      <c r="K244" s="46">
        <v>166.68</v>
      </c>
      <c r="L244" s="48">
        <v>7</v>
      </c>
      <c r="M244" s="65" t="s">
        <v>802</v>
      </c>
      <c r="N244" s="2">
        <v>90000</v>
      </c>
      <c r="O244" s="48">
        <f t="shared" si="31"/>
        <v>80190</v>
      </c>
      <c r="P244" s="48">
        <f t="shared" si="29"/>
        <v>4248</v>
      </c>
      <c r="Q244" s="48">
        <f t="shared" si="30"/>
        <v>1062</v>
      </c>
      <c r="R244" s="48">
        <f t="shared" si="28"/>
        <v>4500</v>
      </c>
      <c r="S244" s="48">
        <f>N244/J244</f>
        <v>482.83261802575106</v>
      </c>
      <c r="T244" s="2">
        <v>4086</v>
      </c>
      <c r="U244" s="4" t="s">
        <v>55</v>
      </c>
      <c r="V244" s="3"/>
    </row>
    <row r="245" spans="1:22" ht="34.5" customHeight="1">
      <c r="A245" s="100" t="s">
        <v>1333</v>
      </c>
      <c r="B245" s="100" t="s">
        <v>809</v>
      </c>
      <c r="C245" s="88" t="s">
        <v>1354</v>
      </c>
      <c r="D245" s="100">
        <v>1977</v>
      </c>
      <c r="E245" s="102" t="s">
        <v>77</v>
      </c>
      <c r="F245" s="102" t="s">
        <v>349</v>
      </c>
      <c r="G245" s="100">
        <v>2</v>
      </c>
      <c r="H245" s="100">
        <v>3</v>
      </c>
      <c r="I245" s="101">
        <v>999.9</v>
      </c>
      <c r="J245" s="101">
        <v>858.35</v>
      </c>
      <c r="K245" s="101">
        <v>858.35</v>
      </c>
      <c r="L245" s="100">
        <v>29</v>
      </c>
      <c r="M245" s="65" t="s">
        <v>351</v>
      </c>
      <c r="N245" s="2">
        <v>951341</v>
      </c>
      <c r="O245" s="48">
        <f t="shared" si="31"/>
        <v>847650</v>
      </c>
      <c r="P245" s="48">
        <f t="shared" si="29"/>
        <v>44899</v>
      </c>
      <c r="Q245" s="48">
        <f t="shared" si="30"/>
        <v>11225</v>
      </c>
      <c r="R245" s="48">
        <f t="shared" si="28"/>
        <v>47567.05</v>
      </c>
      <c r="S245" s="48">
        <f>N245/J245</f>
        <v>1108.3369254965924</v>
      </c>
      <c r="T245" s="2">
        <v>4086</v>
      </c>
      <c r="U245" s="4" t="s">
        <v>55</v>
      </c>
      <c r="V245" s="16"/>
    </row>
    <row r="246" spans="1:22" ht="38.25" customHeight="1">
      <c r="A246" s="100"/>
      <c r="B246" s="100"/>
      <c r="C246" s="88"/>
      <c r="D246" s="100"/>
      <c r="E246" s="102"/>
      <c r="F246" s="102"/>
      <c r="G246" s="100"/>
      <c r="H246" s="100"/>
      <c r="I246" s="101"/>
      <c r="J246" s="101"/>
      <c r="K246" s="101"/>
      <c r="L246" s="100"/>
      <c r="M246" s="65" t="s">
        <v>411</v>
      </c>
      <c r="N246" s="2">
        <v>1174866</v>
      </c>
      <c r="O246" s="48">
        <f t="shared" si="31"/>
        <v>1046811</v>
      </c>
      <c r="P246" s="48">
        <f t="shared" si="29"/>
        <v>55449</v>
      </c>
      <c r="Q246" s="48">
        <f t="shared" si="30"/>
        <v>13862</v>
      </c>
      <c r="R246" s="48">
        <f t="shared" si="28"/>
        <v>58743.3</v>
      </c>
      <c r="S246" s="48">
        <f>N246/J245</f>
        <v>1368.7493446729188</v>
      </c>
      <c r="T246" s="2">
        <v>4086</v>
      </c>
      <c r="U246" s="4" t="s">
        <v>55</v>
      </c>
      <c r="V246" s="16"/>
    </row>
    <row r="247" spans="1:22" ht="80.25" customHeight="1">
      <c r="A247" s="100"/>
      <c r="B247" s="100"/>
      <c r="C247" s="88"/>
      <c r="D247" s="100"/>
      <c r="E247" s="102"/>
      <c r="F247" s="102"/>
      <c r="G247" s="100"/>
      <c r="H247" s="100"/>
      <c r="I247" s="101"/>
      <c r="J247" s="101"/>
      <c r="K247" s="101"/>
      <c r="L247" s="100"/>
      <c r="M247" s="65" t="s">
        <v>1350</v>
      </c>
      <c r="N247" s="2">
        <v>120000</v>
      </c>
      <c r="O247" s="48">
        <f t="shared" si="31"/>
        <v>106921</v>
      </c>
      <c r="P247" s="48">
        <f t="shared" si="29"/>
        <v>5664</v>
      </c>
      <c r="Q247" s="48">
        <f t="shared" si="30"/>
        <v>1416</v>
      </c>
      <c r="R247" s="48">
        <f t="shared" si="28"/>
        <v>6000</v>
      </c>
      <c r="S247" s="48">
        <f>N247/J245</f>
        <v>139.80311061921128</v>
      </c>
      <c r="T247" s="2">
        <v>4086</v>
      </c>
      <c r="U247" s="4" t="s">
        <v>55</v>
      </c>
      <c r="V247" s="16"/>
    </row>
    <row r="248" spans="1:22" ht="59.25" customHeight="1">
      <c r="A248" s="100"/>
      <c r="B248" s="100"/>
      <c r="C248" s="88"/>
      <c r="D248" s="100"/>
      <c r="E248" s="102"/>
      <c r="F248" s="102"/>
      <c r="G248" s="100"/>
      <c r="H248" s="100"/>
      <c r="I248" s="101"/>
      <c r="J248" s="101"/>
      <c r="K248" s="101"/>
      <c r="L248" s="100"/>
      <c r="M248" s="65" t="s">
        <v>802</v>
      </c>
      <c r="N248" s="2">
        <v>150000</v>
      </c>
      <c r="O248" s="48">
        <f t="shared" si="31"/>
        <v>133651</v>
      </c>
      <c r="P248" s="48">
        <f t="shared" si="29"/>
        <v>7079</v>
      </c>
      <c r="Q248" s="48">
        <f t="shared" si="30"/>
        <v>1770</v>
      </c>
      <c r="R248" s="48">
        <f t="shared" si="28"/>
        <v>7500</v>
      </c>
      <c r="S248" s="48">
        <f>N248/J245</f>
        <v>174.7538882740141</v>
      </c>
      <c r="T248" s="2">
        <v>4086</v>
      </c>
      <c r="U248" s="4" t="s">
        <v>55</v>
      </c>
      <c r="V248" s="16"/>
    </row>
    <row r="249" spans="1:22" ht="37.5" customHeight="1">
      <c r="A249" s="100"/>
      <c r="B249" s="100"/>
      <c r="C249" s="88"/>
      <c r="D249" s="100"/>
      <c r="E249" s="102"/>
      <c r="F249" s="102"/>
      <c r="G249" s="100"/>
      <c r="H249" s="100"/>
      <c r="I249" s="101"/>
      <c r="J249" s="101"/>
      <c r="K249" s="101"/>
      <c r="L249" s="100"/>
      <c r="M249" s="65" t="s">
        <v>778</v>
      </c>
      <c r="N249" s="2">
        <v>541048</v>
      </c>
      <c r="O249" s="48">
        <f t="shared" si="31"/>
        <v>482076</v>
      </c>
      <c r="P249" s="48">
        <f t="shared" si="29"/>
        <v>25535</v>
      </c>
      <c r="Q249" s="48">
        <f t="shared" si="30"/>
        <v>6384</v>
      </c>
      <c r="R249" s="48">
        <f>N249*5%</f>
        <v>27052.4</v>
      </c>
      <c r="S249" s="48">
        <f>N249/J245</f>
        <v>630.3349449525251</v>
      </c>
      <c r="T249" s="2">
        <v>4086</v>
      </c>
      <c r="U249" s="4" t="s">
        <v>55</v>
      </c>
      <c r="V249" s="16"/>
    </row>
    <row r="250" spans="1:22" ht="41.25" customHeight="1">
      <c r="A250" s="100"/>
      <c r="B250" s="100"/>
      <c r="C250" s="88"/>
      <c r="D250" s="100"/>
      <c r="E250" s="102"/>
      <c r="F250" s="102"/>
      <c r="G250" s="100"/>
      <c r="H250" s="100"/>
      <c r="I250" s="101"/>
      <c r="J250" s="101"/>
      <c r="K250" s="101"/>
      <c r="L250" s="100"/>
      <c r="M250" s="65" t="s">
        <v>779</v>
      </c>
      <c r="N250" s="2">
        <v>247515</v>
      </c>
      <c r="O250" s="48">
        <f t="shared" si="31"/>
        <v>220537</v>
      </c>
      <c r="P250" s="48">
        <f t="shared" si="29"/>
        <v>11682</v>
      </c>
      <c r="Q250" s="48">
        <f t="shared" si="30"/>
        <v>2920</v>
      </c>
      <c r="R250" s="48">
        <f t="shared" si="28"/>
        <v>12375.75</v>
      </c>
      <c r="S250" s="48">
        <f>N250/J245</f>
        <v>288.36139104095065</v>
      </c>
      <c r="T250" s="2">
        <v>4086</v>
      </c>
      <c r="U250" s="4" t="s">
        <v>55</v>
      </c>
      <c r="V250" s="16"/>
    </row>
    <row r="251" spans="1:22" ht="48" customHeight="1">
      <c r="A251" s="100"/>
      <c r="B251" s="100"/>
      <c r="C251" s="88"/>
      <c r="D251" s="100"/>
      <c r="E251" s="102"/>
      <c r="F251" s="102"/>
      <c r="G251" s="100"/>
      <c r="H251" s="100"/>
      <c r="I251" s="101"/>
      <c r="J251" s="101"/>
      <c r="K251" s="101"/>
      <c r="L251" s="100"/>
      <c r="M251" s="65" t="s">
        <v>373</v>
      </c>
      <c r="N251" s="2">
        <v>70000</v>
      </c>
      <c r="O251" s="48">
        <f t="shared" si="31"/>
        <v>62370</v>
      </c>
      <c r="P251" s="48">
        <f t="shared" si="29"/>
        <v>3304</v>
      </c>
      <c r="Q251" s="48">
        <f t="shared" si="30"/>
        <v>826</v>
      </c>
      <c r="R251" s="48">
        <f t="shared" si="28"/>
        <v>3500</v>
      </c>
      <c r="S251" s="48">
        <f>N251/J245</f>
        <v>81.55181452787325</v>
      </c>
      <c r="T251" s="2">
        <v>4086</v>
      </c>
      <c r="U251" s="4" t="s">
        <v>55</v>
      </c>
      <c r="V251" s="16"/>
    </row>
    <row r="252" spans="1:22" ht="30" customHeight="1">
      <c r="A252" s="100"/>
      <c r="B252" s="100"/>
      <c r="C252" s="88"/>
      <c r="D252" s="100"/>
      <c r="E252" s="102"/>
      <c r="F252" s="102"/>
      <c r="G252" s="100"/>
      <c r="H252" s="100"/>
      <c r="I252" s="101"/>
      <c r="J252" s="101"/>
      <c r="K252" s="101"/>
      <c r="L252" s="100"/>
      <c r="M252" s="65" t="s">
        <v>67</v>
      </c>
      <c r="N252" s="2">
        <f>ROUND(SUM(N245:N251),0)</f>
        <v>3254770</v>
      </c>
      <c r="O252" s="2">
        <v>2900017</v>
      </c>
      <c r="P252" s="2">
        <f>P251+P250+P249+P248+P247+P246+P245</f>
        <v>153612</v>
      </c>
      <c r="Q252" s="2">
        <f>ROUND(SUM(Q245:Q251),0)</f>
        <v>38403</v>
      </c>
      <c r="R252" s="2">
        <v>162738</v>
      </c>
      <c r="S252" s="48">
        <f>N252/J245</f>
        <v>3791.8914195840857</v>
      </c>
      <c r="T252" s="2">
        <v>4086</v>
      </c>
      <c r="U252" s="4"/>
      <c r="V252" s="16"/>
    </row>
    <row r="253" spans="1:22" ht="27.75" customHeight="1">
      <c r="A253" s="100" t="s">
        <v>215</v>
      </c>
      <c r="B253" s="100" t="s">
        <v>810</v>
      </c>
      <c r="C253" s="88" t="s">
        <v>170</v>
      </c>
      <c r="D253" s="100">
        <v>1970</v>
      </c>
      <c r="E253" s="102" t="s">
        <v>77</v>
      </c>
      <c r="F253" s="102" t="s">
        <v>349</v>
      </c>
      <c r="G253" s="100">
        <v>2</v>
      </c>
      <c r="H253" s="100">
        <v>3</v>
      </c>
      <c r="I253" s="101">
        <v>956.8</v>
      </c>
      <c r="J253" s="101">
        <v>914.1</v>
      </c>
      <c r="K253" s="101">
        <v>753.19</v>
      </c>
      <c r="L253" s="100">
        <v>41</v>
      </c>
      <c r="M253" s="65" t="s">
        <v>351</v>
      </c>
      <c r="N253" s="2">
        <v>598569</v>
      </c>
      <c r="O253" s="48">
        <f aca="true" t="shared" si="32" ref="O253:O258">ROUND((N253-R253)*93.79%,0)</f>
        <v>533328</v>
      </c>
      <c r="P253" s="48">
        <f t="shared" si="29"/>
        <v>28250</v>
      </c>
      <c r="Q253" s="48">
        <f t="shared" si="30"/>
        <v>7063</v>
      </c>
      <c r="R253" s="48">
        <f aca="true" t="shared" si="33" ref="R253:R259">N253*5%</f>
        <v>29928.45</v>
      </c>
      <c r="S253" s="48">
        <f>N253/J253</f>
        <v>654.8178536265178</v>
      </c>
      <c r="T253" s="2">
        <v>4086</v>
      </c>
      <c r="U253" s="4" t="s">
        <v>55</v>
      </c>
      <c r="V253" s="16"/>
    </row>
    <row r="254" spans="1:22" ht="33" customHeight="1">
      <c r="A254" s="100"/>
      <c r="B254" s="100"/>
      <c r="C254" s="88"/>
      <c r="D254" s="100"/>
      <c r="E254" s="102"/>
      <c r="F254" s="102"/>
      <c r="G254" s="100"/>
      <c r="H254" s="100"/>
      <c r="I254" s="101"/>
      <c r="J254" s="101"/>
      <c r="K254" s="101"/>
      <c r="L254" s="100"/>
      <c r="M254" s="65" t="s">
        <v>411</v>
      </c>
      <c r="N254" s="2">
        <v>1378095</v>
      </c>
      <c r="O254" s="48">
        <f t="shared" si="32"/>
        <v>1227890</v>
      </c>
      <c r="P254" s="48">
        <f t="shared" si="29"/>
        <v>65041</v>
      </c>
      <c r="Q254" s="48">
        <f t="shared" si="30"/>
        <v>16260</v>
      </c>
      <c r="R254" s="48">
        <f t="shared" si="33"/>
        <v>68904.75</v>
      </c>
      <c r="S254" s="48">
        <f>N254/J253</f>
        <v>1507.5976370200196</v>
      </c>
      <c r="T254" s="2">
        <v>4086</v>
      </c>
      <c r="U254" s="4" t="s">
        <v>55</v>
      </c>
      <c r="V254" s="16"/>
    </row>
    <row r="255" spans="1:22" ht="33" customHeight="1">
      <c r="A255" s="100"/>
      <c r="B255" s="100"/>
      <c r="C255" s="88"/>
      <c r="D255" s="100"/>
      <c r="E255" s="102"/>
      <c r="F255" s="102"/>
      <c r="G255" s="100"/>
      <c r="H255" s="100"/>
      <c r="I255" s="101"/>
      <c r="J255" s="101"/>
      <c r="K255" s="101"/>
      <c r="L255" s="100"/>
      <c r="M255" s="65" t="s">
        <v>778</v>
      </c>
      <c r="N255" s="2">
        <v>660420</v>
      </c>
      <c r="O255" s="48">
        <f t="shared" si="32"/>
        <v>588438</v>
      </c>
      <c r="P255" s="48">
        <f t="shared" si="29"/>
        <v>31169</v>
      </c>
      <c r="Q255" s="48">
        <f t="shared" si="30"/>
        <v>7792</v>
      </c>
      <c r="R255" s="48">
        <f t="shared" si="33"/>
        <v>33021</v>
      </c>
      <c r="S255" s="48">
        <f>N255/J253</f>
        <v>722.4811289793239</v>
      </c>
      <c r="T255" s="2">
        <v>4086</v>
      </c>
      <c r="U255" s="4" t="s">
        <v>55</v>
      </c>
      <c r="V255" s="16"/>
    </row>
    <row r="256" spans="1:22" ht="68.25" customHeight="1">
      <c r="A256" s="100"/>
      <c r="B256" s="100"/>
      <c r="C256" s="88"/>
      <c r="D256" s="100"/>
      <c r="E256" s="102"/>
      <c r="F256" s="102"/>
      <c r="G256" s="100"/>
      <c r="H256" s="100"/>
      <c r="I256" s="101"/>
      <c r="J256" s="101"/>
      <c r="K256" s="101"/>
      <c r="L256" s="100"/>
      <c r="M256" s="65" t="s">
        <v>1350</v>
      </c>
      <c r="N256" s="2">
        <v>290515</v>
      </c>
      <c r="O256" s="48">
        <f t="shared" si="32"/>
        <v>258850</v>
      </c>
      <c r="P256" s="48">
        <f t="shared" si="29"/>
        <v>13711</v>
      </c>
      <c r="Q256" s="48">
        <f t="shared" si="30"/>
        <v>3428</v>
      </c>
      <c r="R256" s="48">
        <f t="shared" si="33"/>
        <v>14525.75</v>
      </c>
      <c r="S256" s="48">
        <f>N256/J253</f>
        <v>317.81533749042774</v>
      </c>
      <c r="T256" s="2">
        <v>4086</v>
      </c>
      <c r="U256" s="4" t="s">
        <v>55</v>
      </c>
      <c r="V256" s="16"/>
    </row>
    <row r="257" spans="1:22" ht="59.25" customHeight="1">
      <c r="A257" s="100"/>
      <c r="B257" s="100"/>
      <c r="C257" s="88"/>
      <c r="D257" s="100"/>
      <c r="E257" s="102"/>
      <c r="F257" s="102"/>
      <c r="G257" s="100"/>
      <c r="H257" s="100"/>
      <c r="I257" s="101"/>
      <c r="J257" s="101"/>
      <c r="K257" s="101"/>
      <c r="L257" s="100"/>
      <c r="M257" s="65" t="s">
        <v>802</v>
      </c>
      <c r="N257" s="2">
        <v>150000</v>
      </c>
      <c r="O257" s="48">
        <f t="shared" si="32"/>
        <v>133651</v>
      </c>
      <c r="P257" s="48">
        <f t="shared" si="29"/>
        <v>7079</v>
      </c>
      <c r="Q257" s="48">
        <f t="shared" si="30"/>
        <v>1770</v>
      </c>
      <c r="R257" s="48">
        <f t="shared" si="33"/>
        <v>7500</v>
      </c>
      <c r="S257" s="48">
        <f>N257/J253</f>
        <v>164.09583196586806</v>
      </c>
      <c r="T257" s="2">
        <v>4086</v>
      </c>
      <c r="U257" s="4" t="s">
        <v>55</v>
      </c>
      <c r="V257" s="16"/>
    </row>
    <row r="258" spans="1:22" ht="39.75" customHeight="1">
      <c r="A258" s="100"/>
      <c r="B258" s="100"/>
      <c r="C258" s="88"/>
      <c r="D258" s="100"/>
      <c r="E258" s="102"/>
      <c r="F258" s="102"/>
      <c r="G258" s="100"/>
      <c r="H258" s="100"/>
      <c r="I258" s="101"/>
      <c r="J258" s="101"/>
      <c r="K258" s="101"/>
      <c r="L258" s="100"/>
      <c r="M258" s="65" t="s">
        <v>350</v>
      </c>
      <c r="N258" s="2">
        <v>200000</v>
      </c>
      <c r="O258" s="48">
        <f t="shared" si="32"/>
        <v>178201</v>
      </c>
      <c r="P258" s="48">
        <f t="shared" si="29"/>
        <v>9439</v>
      </c>
      <c r="Q258" s="48">
        <f t="shared" si="30"/>
        <v>2360</v>
      </c>
      <c r="R258" s="48">
        <f t="shared" si="33"/>
        <v>10000</v>
      </c>
      <c r="S258" s="48">
        <f>N258/J253</f>
        <v>218.79444262115743</v>
      </c>
      <c r="T258" s="2">
        <v>4086</v>
      </c>
      <c r="U258" s="4" t="s">
        <v>55</v>
      </c>
      <c r="V258" s="16"/>
    </row>
    <row r="259" spans="1:22" ht="33" customHeight="1">
      <c r="A259" s="100"/>
      <c r="B259" s="100"/>
      <c r="C259" s="88"/>
      <c r="D259" s="100"/>
      <c r="E259" s="102"/>
      <c r="F259" s="102"/>
      <c r="G259" s="100"/>
      <c r="H259" s="100"/>
      <c r="I259" s="101"/>
      <c r="J259" s="101"/>
      <c r="K259" s="101"/>
      <c r="L259" s="100"/>
      <c r="M259" s="65" t="s">
        <v>779</v>
      </c>
      <c r="N259" s="2">
        <v>173761</v>
      </c>
      <c r="O259" s="48">
        <f>ROUND((N259-R259)*93.79%,0)</f>
        <v>154822</v>
      </c>
      <c r="P259" s="48">
        <f t="shared" si="29"/>
        <v>8201</v>
      </c>
      <c r="Q259" s="48">
        <f t="shared" si="30"/>
        <v>2050</v>
      </c>
      <c r="R259" s="48">
        <f t="shared" si="33"/>
        <v>8688.050000000001</v>
      </c>
      <c r="S259" s="48">
        <f>N259/J253</f>
        <v>190.08970572147467</v>
      </c>
      <c r="T259" s="2">
        <v>4086</v>
      </c>
      <c r="U259" s="4" t="s">
        <v>55</v>
      </c>
      <c r="V259" s="16"/>
    </row>
    <row r="260" spans="1:22" ht="26.25" customHeight="1">
      <c r="A260" s="100"/>
      <c r="B260" s="100"/>
      <c r="C260" s="88"/>
      <c r="D260" s="100"/>
      <c r="E260" s="102"/>
      <c r="F260" s="102"/>
      <c r="G260" s="100"/>
      <c r="H260" s="100"/>
      <c r="I260" s="101"/>
      <c r="J260" s="101"/>
      <c r="K260" s="101"/>
      <c r="L260" s="100"/>
      <c r="M260" s="65" t="s">
        <v>67</v>
      </c>
      <c r="N260" s="2">
        <f>ROUND(SUM(N253:N259),0)</f>
        <v>3451360</v>
      </c>
      <c r="O260" s="2">
        <f>ROUND(SUM(O253:O259),0)</f>
        <v>3075180</v>
      </c>
      <c r="P260" s="2">
        <v>162889</v>
      </c>
      <c r="Q260" s="2">
        <f>ROUND(SUM(Q253:Q259),0)</f>
        <v>40723</v>
      </c>
      <c r="R260" s="2">
        <f>ROUND(SUM(R253:R259),0)</f>
        <v>172568</v>
      </c>
      <c r="S260" s="48">
        <f>N260/J253</f>
        <v>3775.691937424789</v>
      </c>
      <c r="T260" s="2">
        <v>4086</v>
      </c>
      <c r="U260" s="4"/>
      <c r="V260" s="16"/>
    </row>
    <row r="261" spans="1:24" ht="22.5" customHeight="1">
      <c r="A261" s="88" t="s">
        <v>255</v>
      </c>
      <c r="B261" s="88"/>
      <c r="C261" s="88"/>
      <c r="D261" s="43"/>
      <c r="E261" s="43"/>
      <c r="F261" s="43"/>
      <c r="G261" s="43"/>
      <c r="H261" s="43"/>
      <c r="I261" s="46">
        <f>I234+I241+I243+I244+I242+I245+I235+I253</f>
        <v>5448.05</v>
      </c>
      <c r="J261" s="46">
        <f>J234+J241+J243+J244+J242+J245+J235+J253</f>
        <v>4869.37</v>
      </c>
      <c r="K261" s="46">
        <f>K234+K241+K243+K244+K242+K245+K235+K253</f>
        <v>3627.9700000000003</v>
      </c>
      <c r="L261" s="48">
        <f>L234+L241+L243+L244+L242+L245+L235+L253</f>
        <v>197</v>
      </c>
      <c r="M261" s="43"/>
      <c r="N261" s="22">
        <f>ROUND(N234+N241+N243+N244+N242+N252+N240+N260,0)</f>
        <v>11224000</v>
      </c>
      <c r="O261" s="22">
        <f>ROUND(O234+O241+O243+O244+O242+O252+O240+O260,0)</f>
        <v>10000643</v>
      </c>
      <c r="P261" s="22">
        <v>529725</v>
      </c>
      <c r="Q261" s="22">
        <v>132433</v>
      </c>
      <c r="R261" s="22">
        <v>561199</v>
      </c>
      <c r="S261" s="48">
        <f>N261/J261</f>
        <v>2305.020978073139</v>
      </c>
      <c r="T261" s="2">
        <v>4086</v>
      </c>
      <c r="U261" s="4"/>
      <c r="V261" s="5"/>
      <c r="X261" s="26">
        <f>ROUND(SUM(O261:R261),0)</f>
        <v>11224000</v>
      </c>
    </row>
    <row r="262" spans="1:21" ht="21" customHeight="1">
      <c r="A262" s="76" t="s">
        <v>186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</row>
    <row r="263" spans="1:21" ht="18.75" customHeight="1">
      <c r="A263" s="76" t="s">
        <v>187</v>
      </c>
      <c r="B263" s="76"/>
      <c r="C263" s="77"/>
      <c r="D263" s="78"/>
      <c r="E263" s="78"/>
      <c r="F263" s="78"/>
      <c r="G263" s="79"/>
      <c r="H263" s="79"/>
      <c r="I263" s="80"/>
      <c r="J263" s="80"/>
      <c r="K263" s="80"/>
      <c r="L263" s="79"/>
      <c r="M263" s="77"/>
      <c r="N263" s="80"/>
      <c r="O263" s="80"/>
      <c r="P263" s="80"/>
      <c r="Q263" s="80"/>
      <c r="R263" s="80"/>
      <c r="S263" s="79"/>
      <c r="T263" s="80"/>
      <c r="U263" s="78"/>
    </row>
    <row r="264" spans="1:21" ht="15">
      <c r="A264" s="47"/>
      <c r="B264" s="47"/>
      <c r="C264" s="7" t="s">
        <v>1296</v>
      </c>
      <c r="D264" s="58"/>
      <c r="E264" s="58"/>
      <c r="F264" s="58"/>
      <c r="G264" s="59"/>
      <c r="H264" s="59"/>
      <c r="I264" s="60"/>
      <c r="J264" s="60"/>
      <c r="K264" s="60"/>
      <c r="L264" s="59"/>
      <c r="M264" s="57"/>
      <c r="N264" s="60"/>
      <c r="O264" s="60"/>
      <c r="P264" s="60"/>
      <c r="Q264" s="60"/>
      <c r="R264" s="60"/>
      <c r="S264" s="59"/>
      <c r="T264" s="60"/>
      <c r="U264" s="58"/>
    </row>
    <row r="265" spans="1:21" ht="62.25" customHeight="1">
      <c r="A265" s="43" t="s">
        <v>1334</v>
      </c>
      <c r="B265" s="43" t="s">
        <v>65</v>
      </c>
      <c r="C265" s="44" t="s">
        <v>374</v>
      </c>
      <c r="D265" s="43">
        <v>1981</v>
      </c>
      <c r="E265" s="45" t="s">
        <v>77</v>
      </c>
      <c r="F265" s="45" t="s">
        <v>349</v>
      </c>
      <c r="G265" s="43">
        <v>4</v>
      </c>
      <c r="H265" s="43">
        <v>1</v>
      </c>
      <c r="I265" s="46">
        <v>929.52</v>
      </c>
      <c r="J265" s="46">
        <v>814.52</v>
      </c>
      <c r="K265" s="46">
        <v>531.97</v>
      </c>
      <c r="L265" s="43">
        <v>31</v>
      </c>
      <c r="M265" s="65" t="s">
        <v>351</v>
      </c>
      <c r="N265" s="2">
        <v>978439</v>
      </c>
      <c r="O265" s="48">
        <f aca="true" t="shared" si="34" ref="O265:O270">(N265-R265)*93.79%</f>
        <v>871793.0564000001</v>
      </c>
      <c r="P265" s="48">
        <f aca="true" t="shared" si="35" ref="P265:P271">(N265-R265)*6.21%*80%</f>
        <v>46178.35488</v>
      </c>
      <c r="Q265" s="48">
        <f aca="true" t="shared" si="36" ref="Q265:Q271">ROUND((N265-R265)*6.21%*20%,0)</f>
        <v>11545</v>
      </c>
      <c r="R265" s="48">
        <f>ROUND(N265*5.0001%,0)</f>
        <v>48923</v>
      </c>
      <c r="S265" s="48">
        <f>N265/J265</f>
        <v>1201.2461326916466</v>
      </c>
      <c r="T265" s="2">
        <v>2763</v>
      </c>
      <c r="U265" s="4" t="s">
        <v>55</v>
      </c>
    </row>
    <row r="266" spans="1:21" ht="61.5" customHeight="1">
      <c r="A266" s="43" t="s">
        <v>1335</v>
      </c>
      <c r="B266" s="43" t="s">
        <v>66</v>
      </c>
      <c r="C266" s="44" t="s">
        <v>204</v>
      </c>
      <c r="D266" s="43">
        <v>1981</v>
      </c>
      <c r="E266" s="45" t="s">
        <v>77</v>
      </c>
      <c r="F266" s="45" t="s">
        <v>349</v>
      </c>
      <c r="G266" s="43">
        <v>4</v>
      </c>
      <c r="H266" s="43">
        <v>1</v>
      </c>
      <c r="I266" s="46">
        <v>936.67</v>
      </c>
      <c r="J266" s="46">
        <v>834.67</v>
      </c>
      <c r="K266" s="46">
        <v>794.17</v>
      </c>
      <c r="L266" s="43">
        <v>36</v>
      </c>
      <c r="M266" s="65" t="s">
        <v>351</v>
      </c>
      <c r="N266" s="2">
        <v>970239</v>
      </c>
      <c r="O266" s="48">
        <f t="shared" si="34"/>
        <v>864487.7533000001</v>
      </c>
      <c r="P266" s="48">
        <f t="shared" si="35"/>
        <v>45791.39736</v>
      </c>
      <c r="Q266" s="48">
        <f t="shared" si="36"/>
        <v>11448</v>
      </c>
      <c r="R266" s="48">
        <f aca="true" t="shared" si="37" ref="R266:R271">ROUND(N266*5%,0)</f>
        <v>48512</v>
      </c>
      <c r="S266" s="48">
        <f aca="true" t="shared" si="38" ref="S266:S272">N266/J266</f>
        <v>1162.422274671427</v>
      </c>
      <c r="T266" s="2">
        <v>2763</v>
      </c>
      <c r="U266" s="4" t="s">
        <v>55</v>
      </c>
    </row>
    <row r="267" spans="1:22" ht="61.5" customHeight="1">
      <c r="A267" s="43" t="s">
        <v>1336</v>
      </c>
      <c r="B267" s="43" t="s">
        <v>805</v>
      </c>
      <c r="C267" s="44" t="s">
        <v>205</v>
      </c>
      <c r="D267" s="43">
        <v>1971</v>
      </c>
      <c r="E267" s="45" t="s">
        <v>77</v>
      </c>
      <c r="F267" s="45" t="s">
        <v>349</v>
      </c>
      <c r="G267" s="43">
        <v>2</v>
      </c>
      <c r="H267" s="43">
        <v>2</v>
      </c>
      <c r="I267" s="46">
        <v>785.4</v>
      </c>
      <c r="J267" s="46">
        <v>705.4</v>
      </c>
      <c r="K267" s="46">
        <v>559.64</v>
      </c>
      <c r="L267" s="48">
        <v>33</v>
      </c>
      <c r="M267" s="65" t="s">
        <v>351</v>
      </c>
      <c r="N267" s="2">
        <v>1473371</v>
      </c>
      <c r="O267" s="48">
        <v>1312782</v>
      </c>
      <c r="P267" s="48">
        <f t="shared" si="35"/>
        <v>69537.19536</v>
      </c>
      <c r="Q267" s="48">
        <v>17383</v>
      </c>
      <c r="R267" s="48">
        <f t="shared" si="37"/>
        <v>73669</v>
      </c>
      <c r="S267" s="48">
        <f t="shared" si="38"/>
        <v>2088.7028636234763</v>
      </c>
      <c r="T267" s="2">
        <v>2763</v>
      </c>
      <c r="U267" s="4" t="s">
        <v>55</v>
      </c>
      <c r="V267" s="3"/>
    </row>
    <row r="268" spans="1:23" ht="61.5" customHeight="1">
      <c r="A268" s="43" t="s">
        <v>221</v>
      </c>
      <c r="B268" s="43" t="s">
        <v>806</v>
      </c>
      <c r="C268" s="44" t="s">
        <v>206</v>
      </c>
      <c r="D268" s="43">
        <v>1973</v>
      </c>
      <c r="E268" s="45" t="s">
        <v>77</v>
      </c>
      <c r="F268" s="45" t="s">
        <v>349</v>
      </c>
      <c r="G268" s="43">
        <v>2</v>
      </c>
      <c r="H268" s="43">
        <v>4</v>
      </c>
      <c r="I268" s="46">
        <v>330.5</v>
      </c>
      <c r="J268" s="46">
        <v>310.19</v>
      </c>
      <c r="K268" s="46">
        <v>310.19</v>
      </c>
      <c r="L268" s="48">
        <v>12</v>
      </c>
      <c r="M268" s="65" t="s">
        <v>351</v>
      </c>
      <c r="N268" s="48">
        <v>793347</v>
      </c>
      <c r="O268" s="48">
        <f t="shared" si="34"/>
        <v>706876.4720000001</v>
      </c>
      <c r="P268" s="48">
        <f t="shared" si="35"/>
        <v>37442.8224</v>
      </c>
      <c r="Q268" s="48">
        <f t="shared" si="36"/>
        <v>9361</v>
      </c>
      <c r="R268" s="48">
        <f t="shared" si="37"/>
        <v>39667</v>
      </c>
      <c r="S268" s="48">
        <f t="shared" si="38"/>
        <v>2557.6162996872886</v>
      </c>
      <c r="T268" s="2">
        <v>2763</v>
      </c>
      <c r="U268" s="4" t="s">
        <v>55</v>
      </c>
      <c r="V268" s="5"/>
      <c r="W268" s="17"/>
    </row>
    <row r="269" spans="1:23" ht="61.5" customHeight="1">
      <c r="A269" s="43" t="s">
        <v>222</v>
      </c>
      <c r="B269" s="43" t="s">
        <v>807</v>
      </c>
      <c r="C269" s="44" t="s">
        <v>207</v>
      </c>
      <c r="D269" s="43">
        <v>1971</v>
      </c>
      <c r="E269" s="45" t="s">
        <v>77</v>
      </c>
      <c r="F269" s="45" t="s">
        <v>349</v>
      </c>
      <c r="G269" s="43">
        <v>2</v>
      </c>
      <c r="H269" s="43">
        <v>2</v>
      </c>
      <c r="I269" s="46">
        <v>785.06</v>
      </c>
      <c r="J269" s="46">
        <v>686.06</v>
      </c>
      <c r="K269" s="46">
        <v>652.06</v>
      </c>
      <c r="L269" s="48">
        <v>32</v>
      </c>
      <c r="M269" s="65" t="s">
        <v>351</v>
      </c>
      <c r="N269" s="48">
        <v>1693910</v>
      </c>
      <c r="O269" s="48">
        <f>(N269-R269)*93.79%</f>
        <v>1509281.8106000002</v>
      </c>
      <c r="P269" s="48">
        <f>(N269-R269)*6.21%*80%</f>
        <v>79945.75152</v>
      </c>
      <c r="Q269" s="48">
        <f t="shared" si="36"/>
        <v>19986</v>
      </c>
      <c r="R269" s="48">
        <f t="shared" si="37"/>
        <v>84696</v>
      </c>
      <c r="S269" s="48">
        <f t="shared" si="38"/>
        <v>2469.0406086931175</v>
      </c>
      <c r="T269" s="2">
        <v>2763</v>
      </c>
      <c r="U269" s="4" t="s">
        <v>55</v>
      </c>
      <c r="V269" s="5"/>
      <c r="W269" s="17"/>
    </row>
    <row r="270" spans="1:23" ht="61.5" customHeight="1">
      <c r="A270" s="43" t="s">
        <v>223</v>
      </c>
      <c r="B270" s="43" t="s">
        <v>808</v>
      </c>
      <c r="C270" s="44" t="s">
        <v>208</v>
      </c>
      <c r="D270" s="43">
        <v>1973</v>
      </c>
      <c r="E270" s="45" t="s">
        <v>77</v>
      </c>
      <c r="F270" s="45" t="s">
        <v>349</v>
      </c>
      <c r="G270" s="43">
        <v>2</v>
      </c>
      <c r="H270" s="43">
        <v>4</v>
      </c>
      <c r="I270" s="46">
        <v>330.5</v>
      </c>
      <c r="J270" s="46">
        <v>310.19</v>
      </c>
      <c r="K270" s="46">
        <v>310.19</v>
      </c>
      <c r="L270" s="43">
        <v>15</v>
      </c>
      <c r="M270" s="65" t="s">
        <v>351</v>
      </c>
      <c r="N270" s="2">
        <v>856934</v>
      </c>
      <c r="O270" s="48">
        <f t="shared" si="34"/>
        <v>763532.1973</v>
      </c>
      <c r="P270" s="48">
        <f t="shared" si="35"/>
        <v>40443.84216</v>
      </c>
      <c r="Q270" s="48">
        <f t="shared" si="36"/>
        <v>10111</v>
      </c>
      <c r="R270" s="48">
        <f t="shared" si="37"/>
        <v>42847</v>
      </c>
      <c r="S270" s="48">
        <f t="shared" si="38"/>
        <v>2762.6100132177053</v>
      </c>
      <c r="T270" s="2">
        <v>2763</v>
      </c>
      <c r="U270" s="4" t="s">
        <v>55</v>
      </c>
      <c r="V270" s="3"/>
      <c r="W270" s="17"/>
    </row>
    <row r="271" spans="1:23" ht="61.5" customHeight="1">
      <c r="A271" s="43" t="s">
        <v>231</v>
      </c>
      <c r="B271" s="43" t="s">
        <v>809</v>
      </c>
      <c r="C271" s="44" t="s">
        <v>1326</v>
      </c>
      <c r="D271" s="43">
        <v>1971</v>
      </c>
      <c r="E271" s="45" t="s">
        <v>77</v>
      </c>
      <c r="F271" s="45" t="s">
        <v>349</v>
      </c>
      <c r="G271" s="43">
        <v>2</v>
      </c>
      <c r="H271" s="43">
        <v>2</v>
      </c>
      <c r="I271" s="46">
        <v>809.71</v>
      </c>
      <c r="J271" s="46">
        <v>729.71</v>
      </c>
      <c r="K271" s="46">
        <v>648.77</v>
      </c>
      <c r="L271" s="43">
        <v>31</v>
      </c>
      <c r="M271" s="65" t="s">
        <v>351</v>
      </c>
      <c r="N271" s="2">
        <v>1253472</v>
      </c>
      <c r="O271" s="48">
        <v>1116849</v>
      </c>
      <c r="P271" s="48">
        <f t="shared" si="35"/>
        <v>59158.84464</v>
      </c>
      <c r="Q271" s="48">
        <f t="shared" si="36"/>
        <v>14790</v>
      </c>
      <c r="R271" s="48">
        <f t="shared" si="37"/>
        <v>62674</v>
      </c>
      <c r="S271" s="48">
        <f t="shared" si="38"/>
        <v>1717.7673322278713</v>
      </c>
      <c r="T271" s="2">
        <v>2763</v>
      </c>
      <c r="U271" s="4" t="s">
        <v>1324</v>
      </c>
      <c r="V271" s="3"/>
      <c r="W271" s="17"/>
    </row>
    <row r="272" spans="1:24" ht="20.25" customHeight="1">
      <c r="A272" s="88" t="s">
        <v>67</v>
      </c>
      <c r="B272" s="88"/>
      <c r="C272" s="88"/>
      <c r="D272" s="43"/>
      <c r="E272" s="43"/>
      <c r="F272" s="43"/>
      <c r="G272" s="43"/>
      <c r="H272" s="43"/>
      <c r="I272" s="46">
        <f>SUM(I265:I271)</f>
        <v>4907.36</v>
      </c>
      <c r="J272" s="46">
        <f>SUM(J265:J271)</f>
        <v>4390.74</v>
      </c>
      <c r="K272" s="46">
        <f>SUM(K265:K271)</f>
        <v>3806.99</v>
      </c>
      <c r="L272" s="48">
        <f>SUM(L265:L271)</f>
        <v>190</v>
      </c>
      <c r="M272" s="43"/>
      <c r="N272" s="22">
        <f>ROUND(SUM(N265:N271),0)</f>
        <v>8019712</v>
      </c>
      <c r="O272" s="22">
        <f>ROUND(SUM(O265:O271),0)</f>
        <v>7145602</v>
      </c>
      <c r="P272" s="22">
        <f>ROUND(SUM(P265:P271),0)</f>
        <v>378498</v>
      </c>
      <c r="Q272" s="22">
        <f>ROUND(SUM(Q265:Q271),0)</f>
        <v>94624</v>
      </c>
      <c r="R272" s="22">
        <f>ROUND(SUM(R265:R271),0)</f>
        <v>400988</v>
      </c>
      <c r="S272" s="48">
        <f t="shared" si="38"/>
        <v>1826.5057826243412</v>
      </c>
      <c r="T272" s="2">
        <v>2763</v>
      </c>
      <c r="U272" s="4"/>
      <c r="V272" s="5"/>
      <c r="X272" s="26">
        <f>ROUND(SUM(O272:R272),0)</f>
        <v>8019712</v>
      </c>
    </row>
    <row r="273" spans="1:21" ht="18.75" customHeight="1">
      <c r="A273" s="100" t="s">
        <v>749</v>
      </c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</row>
    <row r="274" spans="1:21" ht="14.25" customHeight="1">
      <c r="A274" s="21"/>
      <c r="B274" s="21"/>
      <c r="C274" s="43" t="s">
        <v>737</v>
      </c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4" s="18" customFormat="1" ht="64.5" customHeight="1">
      <c r="A275" s="62" t="s">
        <v>232</v>
      </c>
      <c r="B275" s="62" t="s">
        <v>65</v>
      </c>
      <c r="C275" s="49" t="s">
        <v>738</v>
      </c>
      <c r="D275" s="55">
        <v>1967</v>
      </c>
      <c r="E275" s="45" t="s">
        <v>77</v>
      </c>
      <c r="F275" s="45" t="s">
        <v>349</v>
      </c>
      <c r="G275" s="55">
        <v>2</v>
      </c>
      <c r="H275" s="55">
        <v>2</v>
      </c>
      <c r="I275" s="64">
        <v>756.08</v>
      </c>
      <c r="J275" s="42">
        <v>700.4</v>
      </c>
      <c r="K275" s="55">
        <v>651.48</v>
      </c>
      <c r="L275" s="55">
        <v>39</v>
      </c>
      <c r="M275" s="65" t="s">
        <v>351</v>
      </c>
      <c r="N275" s="2">
        <v>1018408</v>
      </c>
      <c r="O275" s="2">
        <f aca="true" t="shared" si="39" ref="O275:O282">ROUND((N275-R275)*93.79%,0)</f>
        <v>907407</v>
      </c>
      <c r="P275" s="2">
        <f>ROUND((N275-R275)*6.21%*80%,0)</f>
        <v>48065</v>
      </c>
      <c r="Q275" s="2">
        <f>ROUND((N275-R275)*6.21%*20%,0)</f>
        <v>12016</v>
      </c>
      <c r="R275" s="2">
        <f aca="true" t="shared" si="40" ref="R275:R287">N275*5%</f>
        <v>50920.4</v>
      </c>
      <c r="S275" s="48">
        <f>N275/J275</f>
        <v>1454.0376927470018</v>
      </c>
      <c r="T275" s="2">
        <v>1819</v>
      </c>
      <c r="U275" s="4" t="s">
        <v>55</v>
      </c>
      <c r="X275" s="27"/>
    </row>
    <row r="276" spans="1:23" ht="18.75" customHeight="1">
      <c r="A276" s="103" t="s">
        <v>233</v>
      </c>
      <c r="B276" s="103" t="s">
        <v>66</v>
      </c>
      <c r="C276" s="95" t="s">
        <v>739</v>
      </c>
      <c r="D276" s="103">
        <v>1973</v>
      </c>
      <c r="E276" s="110" t="s">
        <v>77</v>
      </c>
      <c r="F276" s="110" t="s">
        <v>349</v>
      </c>
      <c r="G276" s="103">
        <v>3</v>
      </c>
      <c r="H276" s="103">
        <v>3</v>
      </c>
      <c r="I276" s="106">
        <v>1071.12</v>
      </c>
      <c r="J276" s="106">
        <v>934.75</v>
      </c>
      <c r="K276" s="106">
        <v>888.75</v>
      </c>
      <c r="L276" s="113">
        <v>48</v>
      </c>
      <c r="M276" s="65" t="s">
        <v>351</v>
      </c>
      <c r="N276" s="48">
        <v>1526992</v>
      </c>
      <c r="O276" s="2">
        <f t="shared" si="39"/>
        <v>1360558</v>
      </c>
      <c r="P276" s="2">
        <f aca="true" t="shared" si="41" ref="P276:P287">ROUND((N276-R276)*6.21%*80%,0)</f>
        <v>72068</v>
      </c>
      <c r="Q276" s="2">
        <f aca="true" t="shared" si="42" ref="Q276:Q287">ROUND((N276-R276)*6.21%*20%,0)</f>
        <v>18017</v>
      </c>
      <c r="R276" s="48">
        <f t="shared" si="40"/>
        <v>76349.6</v>
      </c>
      <c r="S276" s="48">
        <f>N276/J276</f>
        <v>1633.5833110457343</v>
      </c>
      <c r="T276" s="2">
        <v>1819</v>
      </c>
      <c r="U276" s="4" t="s">
        <v>55</v>
      </c>
      <c r="V276" s="5"/>
      <c r="W276" s="17"/>
    </row>
    <row r="277" spans="1:23" ht="18.75" customHeight="1">
      <c r="A277" s="104"/>
      <c r="B277" s="104"/>
      <c r="C277" s="96"/>
      <c r="D277" s="104"/>
      <c r="E277" s="111"/>
      <c r="F277" s="111"/>
      <c r="G277" s="104"/>
      <c r="H277" s="104"/>
      <c r="I277" s="107"/>
      <c r="J277" s="107"/>
      <c r="K277" s="107"/>
      <c r="L277" s="114"/>
      <c r="M277" s="65" t="s">
        <v>1349</v>
      </c>
      <c r="N277" s="48">
        <v>162410</v>
      </c>
      <c r="O277" s="2">
        <f t="shared" si="39"/>
        <v>144708</v>
      </c>
      <c r="P277" s="2">
        <f t="shared" si="41"/>
        <v>7665</v>
      </c>
      <c r="Q277" s="2">
        <f t="shared" si="42"/>
        <v>1916</v>
      </c>
      <c r="R277" s="48">
        <f t="shared" si="40"/>
        <v>8120.5</v>
      </c>
      <c r="S277" s="48">
        <f>N277/J276</f>
        <v>173.74699117411072</v>
      </c>
      <c r="T277" s="2">
        <v>1819</v>
      </c>
      <c r="U277" s="4" t="s">
        <v>1324</v>
      </c>
      <c r="V277" s="5"/>
      <c r="W277" s="17"/>
    </row>
    <row r="278" spans="1:23" ht="27" customHeight="1">
      <c r="A278" s="105"/>
      <c r="B278" s="105"/>
      <c r="C278" s="97"/>
      <c r="D278" s="105"/>
      <c r="E278" s="112"/>
      <c r="F278" s="112"/>
      <c r="G278" s="105"/>
      <c r="H278" s="105"/>
      <c r="I278" s="108"/>
      <c r="J278" s="108"/>
      <c r="K278" s="108"/>
      <c r="L278" s="83"/>
      <c r="M278" s="65" t="s">
        <v>67</v>
      </c>
      <c r="N278" s="48">
        <f>N277+N276</f>
        <v>1689402</v>
      </c>
      <c r="O278" s="48">
        <f>O277+O276</f>
        <v>1505266</v>
      </c>
      <c r="P278" s="48">
        <f>P277+P276</f>
        <v>79733</v>
      </c>
      <c r="Q278" s="48">
        <f>Q277+Q276</f>
        <v>19933</v>
      </c>
      <c r="R278" s="48">
        <f>R277+R276</f>
        <v>84470.1</v>
      </c>
      <c r="S278" s="48">
        <f>N278/J276</f>
        <v>1807.330302219845</v>
      </c>
      <c r="T278" s="2">
        <v>1819</v>
      </c>
      <c r="U278" s="4"/>
      <c r="V278" s="5"/>
      <c r="W278" s="17"/>
    </row>
    <row r="279" spans="1:23" ht="66" customHeight="1">
      <c r="A279" s="43" t="s">
        <v>234</v>
      </c>
      <c r="B279" s="43" t="s">
        <v>805</v>
      </c>
      <c r="C279" s="49" t="s">
        <v>740</v>
      </c>
      <c r="D279" s="43">
        <v>1982</v>
      </c>
      <c r="E279" s="45" t="s">
        <v>77</v>
      </c>
      <c r="F279" s="45" t="s">
        <v>349</v>
      </c>
      <c r="G279" s="43">
        <v>2</v>
      </c>
      <c r="H279" s="43">
        <v>3</v>
      </c>
      <c r="I279" s="46">
        <v>1051.23</v>
      </c>
      <c r="J279" s="46">
        <v>914.23</v>
      </c>
      <c r="K279" s="46">
        <v>824.43</v>
      </c>
      <c r="L279" s="48">
        <v>36</v>
      </c>
      <c r="M279" s="65" t="s">
        <v>351</v>
      </c>
      <c r="N279" s="48">
        <v>1149800</v>
      </c>
      <c r="O279" s="2">
        <f t="shared" si="39"/>
        <v>1024478</v>
      </c>
      <c r="P279" s="2">
        <f t="shared" si="41"/>
        <v>54266</v>
      </c>
      <c r="Q279" s="2">
        <f t="shared" si="42"/>
        <v>13566</v>
      </c>
      <c r="R279" s="48">
        <f t="shared" si="40"/>
        <v>57490</v>
      </c>
      <c r="S279" s="48">
        <f aca="true" t="shared" si="43" ref="S279:S288">N279/J279</f>
        <v>1257.6703892893472</v>
      </c>
      <c r="T279" s="2">
        <v>1819</v>
      </c>
      <c r="U279" s="4" t="s">
        <v>55</v>
      </c>
      <c r="V279" s="5"/>
      <c r="W279" s="17"/>
    </row>
    <row r="280" spans="1:23" ht="65.25" customHeight="1">
      <c r="A280" s="43" t="s">
        <v>235</v>
      </c>
      <c r="B280" s="43" t="s">
        <v>806</v>
      </c>
      <c r="C280" s="49" t="s">
        <v>741</v>
      </c>
      <c r="D280" s="43">
        <v>1985</v>
      </c>
      <c r="E280" s="45" t="s">
        <v>77</v>
      </c>
      <c r="F280" s="45" t="s">
        <v>349</v>
      </c>
      <c r="G280" s="43">
        <v>2</v>
      </c>
      <c r="H280" s="43">
        <v>3</v>
      </c>
      <c r="I280" s="46">
        <v>999.78</v>
      </c>
      <c r="J280" s="46">
        <v>959.24</v>
      </c>
      <c r="K280" s="46">
        <v>800.14</v>
      </c>
      <c r="L280" s="48">
        <v>47</v>
      </c>
      <c r="M280" s="65" t="s">
        <v>351</v>
      </c>
      <c r="N280" s="48">
        <v>987041</v>
      </c>
      <c r="O280" s="2">
        <v>879459</v>
      </c>
      <c r="P280" s="2">
        <f t="shared" si="41"/>
        <v>46584</v>
      </c>
      <c r="Q280" s="2">
        <f t="shared" si="42"/>
        <v>11646</v>
      </c>
      <c r="R280" s="48">
        <f>N280*5%</f>
        <v>49352.05</v>
      </c>
      <c r="S280" s="48">
        <f t="shared" si="43"/>
        <v>1028.982319336141</v>
      </c>
      <c r="T280" s="2">
        <v>1819</v>
      </c>
      <c r="U280" s="4" t="s">
        <v>55</v>
      </c>
      <c r="V280" s="5"/>
      <c r="W280" s="17"/>
    </row>
    <row r="281" spans="1:23" ht="64.5" customHeight="1">
      <c r="A281" s="43" t="s">
        <v>238</v>
      </c>
      <c r="B281" s="43" t="s">
        <v>807</v>
      </c>
      <c r="C281" s="49" t="s">
        <v>742</v>
      </c>
      <c r="D281" s="43">
        <v>1989</v>
      </c>
      <c r="E281" s="45" t="s">
        <v>77</v>
      </c>
      <c r="F281" s="45" t="s">
        <v>349</v>
      </c>
      <c r="G281" s="43">
        <v>2</v>
      </c>
      <c r="H281" s="43">
        <v>3</v>
      </c>
      <c r="I281" s="46">
        <v>1040.26</v>
      </c>
      <c r="J281" s="46">
        <v>940.98</v>
      </c>
      <c r="K281" s="46">
        <v>848.58</v>
      </c>
      <c r="L281" s="48">
        <v>36</v>
      </c>
      <c r="M281" s="65" t="s">
        <v>351</v>
      </c>
      <c r="N281" s="48">
        <v>1149800</v>
      </c>
      <c r="O281" s="2">
        <f t="shared" si="39"/>
        <v>1024478</v>
      </c>
      <c r="P281" s="2">
        <f t="shared" si="41"/>
        <v>54266</v>
      </c>
      <c r="Q281" s="2">
        <f t="shared" si="42"/>
        <v>13566</v>
      </c>
      <c r="R281" s="48">
        <f t="shared" si="40"/>
        <v>57490</v>
      </c>
      <c r="S281" s="48">
        <f t="shared" si="43"/>
        <v>1221.9175752938427</v>
      </c>
      <c r="T281" s="2">
        <v>1819</v>
      </c>
      <c r="U281" s="4" t="s">
        <v>55</v>
      </c>
      <c r="V281" s="5"/>
      <c r="W281" s="17"/>
    </row>
    <row r="282" spans="1:23" ht="64.5" customHeight="1">
      <c r="A282" s="43" t="s">
        <v>239</v>
      </c>
      <c r="B282" s="43" t="s">
        <v>808</v>
      </c>
      <c r="C282" s="49" t="s">
        <v>743</v>
      </c>
      <c r="D282" s="43">
        <v>1979</v>
      </c>
      <c r="E282" s="45" t="s">
        <v>77</v>
      </c>
      <c r="F282" s="45" t="s">
        <v>349</v>
      </c>
      <c r="G282" s="43">
        <v>2</v>
      </c>
      <c r="H282" s="43">
        <v>3</v>
      </c>
      <c r="I282" s="46">
        <v>1558.85</v>
      </c>
      <c r="J282" s="46">
        <v>926.51</v>
      </c>
      <c r="K282" s="46">
        <v>926.51</v>
      </c>
      <c r="L282" s="48">
        <v>45</v>
      </c>
      <c r="M282" s="65" t="s">
        <v>351</v>
      </c>
      <c r="N282" s="48">
        <v>1326510</v>
      </c>
      <c r="O282" s="2">
        <f t="shared" si="39"/>
        <v>1181927</v>
      </c>
      <c r="P282" s="2">
        <f t="shared" si="41"/>
        <v>62606</v>
      </c>
      <c r="Q282" s="2">
        <f t="shared" si="42"/>
        <v>15651</v>
      </c>
      <c r="R282" s="48">
        <f t="shared" si="40"/>
        <v>66325.5</v>
      </c>
      <c r="S282" s="48">
        <f t="shared" si="43"/>
        <v>1431.7276661881685</v>
      </c>
      <c r="T282" s="2">
        <v>1819</v>
      </c>
      <c r="U282" s="4" t="s">
        <v>55</v>
      </c>
      <c r="V282" s="5"/>
      <c r="W282" s="17"/>
    </row>
    <row r="283" spans="1:23" ht="66" customHeight="1">
      <c r="A283" s="43" t="s">
        <v>240</v>
      </c>
      <c r="B283" s="43" t="s">
        <v>809</v>
      </c>
      <c r="C283" s="49" t="s">
        <v>744</v>
      </c>
      <c r="D283" s="43">
        <v>1980</v>
      </c>
      <c r="E283" s="45" t="s">
        <v>77</v>
      </c>
      <c r="F283" s="45" t="s">
        <v>349</v>
      </c>
      <c r="G283" s="43">
        <v>2</v>
      </c>
      <c r="H283" s="43">
        <v>3</v>
      </c>
      <c r="I283" s="46">
        <v>911.68</v>
      </c>
      <c r="J283" s="46">
        <v>883.77</v>
      </c>
      <c r="K283" s="46">
        <v>705.47</v>
      </c>
      <c r="L283" s="48">
        <v>32</v>
      </c>
      <c r="M283" s="65" t="s">
        <v>351</v>
      </c>
      <c r="N283" s="48">
        <v>812203</v>
      </c>
      <c r="O283" s="2">
        <f>(N283-R283)*93.79%</f>
        <v>723676.934015</v>
      </c>
      <c r="P283" s="2">
        <f t="shared" si="41"/>
        <v>38333</v>
      </c>
      <c r="Q283" s="2">
        <f t="shared" si="42"/>
        <v>9583</v>
      </c>
      <c r="R283" s="48">
        <f t="shared" si="40"/>
        <v>40610.15</v>
      </c>
      <c r="S283" s="48">
        <f t="shared" si="43"/>
        <v>919.020785951096</v>
      </c>
      <c r="T283" s="2">
        <v>1819</v>
      </c>
      <c r="U283" s="4" t="s">
        <v>55</v>
      </c>
      <c r="V283" s="5"/>
      <c r="W283" s="17"/>
    </row>
    <row r="284" spans="1:23" ht="61.5" customHeight="1">
      <c r="A284" s="43" t="s">
        <v>241</v>
      </c>
      <c r="B284" s="43" t="s">
        <v>810</v>
      </c>
      <c r="C284" s="49" t="s">
        <v>745</v>
      </c>
      <c r="D284" s="43">
        <v>1982</v>
      </c>
      <c r="E284" s="45" t="s">
        <v>77</v>
      </c>
      <c r="F284" s="45" t="s">
        <v>349</v>
      </c>
      <c r="G284" s="43">
        <v>2</v>
      </c>
      <c r="H284" s="43">
        <v>3</v>
      </c>
      <c r="I284" s="46">
        <v>909.28</v>
      </c>
      <c r="J284" s="46">
        <v>862.82</v>
      </c>
      <c r="K284" s="46">
        <v>862.82</v>
      </c>
      <c r="L284" s="48">
        <v>37</v>
      </c>
      <c r="M284" s="65" t="s">
        <v>351</v>
      </c>
      <c r="N284" s="48">
        <v>850720</v>
      </c>
      <c r="O284" s="2">
        <v>757995</v>
      </c>
      <c r="P284" s="2">
        <f t="shared" si="41"/>
        <v>40151</v>
      </c>
      <c r="Q284" s="2">
        <f t="shared" si="42"/>
        <v>10038</v>
      </c>
      <c r="R284" s="48">
        <f t="shared" si="40"/>
        <v>42536</v>
      </c>
      <c r="S284" s="48">
        <f t="shared" si="43"/>
        <v>985.9762175192972</v>
      </c>
      <c r="T284" s="2">
        <v>1819</v>
      </c>
      <c r="U284" s="4" t="s">
        <v>55</v>
      </c>
      <c r="V284" s="5"/>
      <c r="W284" s="17"/>
    </row>
    <row r="285" spans="1:23" ht="61.5" customHeight="1">
      <c r="A285" s="43" t="s">
        <v>242</v>
      </c>
      <c r="B285" s="43" t="s">
        <v>811</v>
      </c>
      <c r="C285" s="49" t="s">
        <v>746</v>
      </c>
      <c r="D285" s="43">
        <v>1980</v>
      </c>
      <c r="E285" s="45" t="s">
        <v>77</v>
      </c>
      <c r="F285" s="45" t="s">
        <v>349</v>
      </c>
      <c r="G285" s="43">
        <v>2</v>
      </c>
      <c r="H285" s="43">
        <v>3</v>
      </c>
      <c r="I285" s="46">
        <v>995.77</v>
      </c>
      <c r="J285" s="46">
        <v>882.1</v>
      </c>
      <c r="K285" s="46">
        <v>882.1</v>
      </c>
      <c r="L285" s="48">
        <v>36</v>
      </c>
      <c r="M285" s="65" t="s">
        <v>351</v>
      </c>
      <c r="N285" s="48">
        <v>1149800</v>
      </c>
      <c r="O285" s="2">
        <f>(N285-R285)*93.79%</f>
        <v>1024477.5490000001</v>
      </c>
      <c r="P285" s="2">
        <f t="shared" si="41"/>
        <v>54266</v>
      </c>
      <c r="Q285" s="2">
        <f t="shared" si="42"/>
        <v>13566</v>
      </c>
      <c r="R285" s="48">
        <f t="shared" si="40"/>
        <v>57490</v>
      </c>
      <c r="S285" s="48">
        <f t="shared" si="43"/>
        <v>1303.480331028228</v>
      </c>
      <c r="T285" s="2">
        <v>1819</v>
      </c>
      <c r="U285" s="4" t="s">
        <v>55</v>
      </c>
      <c r="V285" s="5"/>
      <c r="W285" s="17"/>
    </row>
    <row r="286" spans="1:23" ht="61.5" customHeight="1">
      <c r="A286" s="43" t="s">
        <v>243</v>
      </c>
      <c r="B286" s="43" t="s">
        <v>812</v>
      </c>
      <c r="C286" s="49" t="s">
        <v>747</v>
      </c>
      <c r="D286" s="43">
        <v>1965</v>
      </c>
      <c r="E286" s="45" t="s">
        <v>77</v>
      </c>
      <c r="F286" s="45" t="s">
        <v>349</v>
      </c>
      <c r="G286" s="43">
        <v>2</v>
      </c>
      <c r="H286" s="43">
        <v>2</v>
      </c>
      <c r="I286" s="46">
        <v>362.1</v>
      </c>
      <c r="J286" s="46">
        <v>344.9</v>
      </c>
      <c r="K286" s="46">
        <v>308</v>
      </c>
      <c r="L286" s="48">
        <v>15</v>
      </c>
      <c r="M286" s="65" t="s">
        <v>351</v>
      </c>
      <c r="N286" s="48">
        <v>627246</v>
      </c>
      <c r="O286" s="2">
        <f>(N286-R286)*93.79%</f>
        <v>558879.32223</v>
      </c>
      <c r="P286" s="2">
        <f t="shared" si="41"/>
        <v>29604</v>
      </c>
      <c r="Q286" s="2">
        <f t="shared" si="42"/>
        <v>7401</v>
      </c>
      <c r="R286" s="48">
        <f t="shared" si="40"/>
        <v>31362.300000000003</v>
      </c>
      <c r="S286" s="48">
        <f t="shared" si="43"/>
        <v>1818.6314873876488</v>
      </c>
      <c r="T286" s="2">
        <v>1819</v>
      </c>
      <c r="U286" s="4" t="s">
        <v>55</v>
      </c>
      <c r="V286" s="5"/>
      <c r="W286" s="17"/>
    </row>
    <row r="287" spans="1:23" ht="65.25" customHeight="1">
      <c r="A287" s="43" t="s">
        <v>244</v>
      </c>
      <c r="B287" s="43" t="s">
        <v>813</v>
      </c>
      <c r="C287" s="49" t="s">
        <v>748</v>
      </c>
      <c r="D287" s="43">
        <v>1961</v>
      </c>
      <c r="E287" s="45" t="s">
        <v>77</v>
      </c>
      <c r="F287" s="45" t="s">
        <v>357</v>
      </c>
      <c r="G287" s="43">
        <v>2</v>
      </c>
      <c r="H287" s="43">
        <v>2</v>
      </c>
      <c r="I287" s="46">
        <v>395.6</v>
      </c>
      <c r="J287" s="46">
        <v>378.16</v>
      </c>
      <c r="K287" s="46">
        <v>378.16</v>
      </c>
      <c r="L287" s="48">
        <v>13</v>
      </c>
      <c r="M287" s="65" t="s">
        <v>750</v>
      </c>
      <c r="N287" s="48">
        <v>463070</v>
      </c>
      <c r="O287" s="2">
        <v>412597</v>
      </c>
      <c r="P287" s="2">
        <f t="shared" si="41"/>
        <v>21855</v>
      </c>
      <c r="Q287" s="2">
        <f t="shared" si="42"/>
        <v>5464</v>
      </c>
      <c r="R287" s="48">
        <f t="shared" si="40"/>
        <v>23153.5</v>
      </c>
      <c r="S287" s="48">
        <f t="shared" si="43"/>
        <v>1224.5345885339539</v>
      </c>
      <c r="T287" s="2">
        <v>1819</v>
      </c>
      <c r="U287" s="4" t="s">
        <v>55</v>
      </c>
      <c r="V287" s="5"/>
      <c r="W287" s="17"/>
    </row>
    <row r="288" spans="1:24" ht="20.25" customHeight="1">
      <c r="A288" s="88" t="s">
        <v>67</v>
      </c>
      <c r="B288" s="88"/>
      <c r="C288" s="88"/>
      <c r="D288" s="43"/>
      <c r="E288" s="43"/>
      <c r="F288" s="43"/>
      <c r="G288" s="43"/>
      <c r="H288" s="43"/>
      <c r="I288" s="46">
        <f>SUM(I275:I287)</f>
        <v>10051.750000000002</v>
      </c>
      <c r="J288" s="46">
        <f>SUM(J275:J287)</f>
        <v>8727.86</v>
      </c>
      <c r="K288" s="46">
        <f>SUM(K275:K287)</f>
        <v>8076.44</v>
      </c>
      <c r="L288" s="48">
        <f>SUM(L275:L287)</f>
        <v>384</v>
      </c>
      <c r="M288" s="43"/>
      <c r="N288" s="22">
        <f>ROUND(N275+N278+N279+N280+N281+N282+N283+N284+N285+N286+N287,0)</f>
        <v>11224000</v>
      </c>
      <c r="O288" s="22">
        <f>ROUND(O275+O278+O279+O280+O281+O282+O283+O284+O285+O286+O287,0)</f>
        <v>10000641</v>
      </c>
      <c r="P288" s="22">
        <f>ROUND(P275+P278+P279+P280+P281+P282+P283+P284+P285+P286+P287,0)</f>
        <v>529729</v>
      </c>
      <c r="Q288" s="22">
        <f>ROUND(Q275+Q278+Q279+Q280+Q281+Q282+Q283+Q284+Q285+Q286+Q287,0)</f>
        <v>132430</v>
      </c>
      <c r="R288" s="22">
        <f>ROUND(R275+R278+R279+R280+R281+R282+R283+R284+R285+R286+R287,0)</f>
        <v>561200</v>
      </c>
      <c r="S288" s="48">
        <f t="shared" si="43"/>
        <v>1285.9967964655712</v>
      </c>
      <c r="T288" s="2">
        <v>1819</v>
      </c>
      <c r="U288" s="4"/>
      <c r="V288" s="5"/>
      <c r="X288" s="26">
        <f>ROUND(SUM(O288:R288),0)</f>
        <v>11224000</v>
      </c>
    </row>
    <row r="289" spans="1:21" ht="15">
      <c r="A289" s="127" t="s">
        <v>199</v>
      </c>
      <c r="B289" s="127"/>
      <c r="C289" s="130"/>
      <c r="D289" s="131"/>
      <c r="E289" s="131"/>
      <c r="F289" s="131"/>
      <c r="G289" s="132"/>
      <c r="H289" s="132"/>
      <c r="I289" s="133"/>
      <c r="J289" s="133"/>
      <c r="K289" s="133"/>
      <c r="L289" s="132"/>
      <c r="M289" s="130"/>
      <c r="N289" s="133"/>
      <c r="O289" s="133"/>
      <c r="P289" s="133"/>
      <c r="Q289" s="133"/>
      <c r="R289" s="133"/>
      <c r="S289" s="132"/>
      <c r="T289" s="133"/>
      <c r="U289" s="131"/>
    </row>
    <row r="290" spans="1:21" ht="15">
      <c r="A290" s="47"/>
      <c r="B290" s="47"/>
      <c r="C290" s="7" t="s">
        <v>198</v>
      </c>
      <c r="D290" s="58"/>
      <c r="E290" s="58"/>
      <c r="F290" s="58"/>
      <c r="G290" s="59"/>
      <c r="H290" s="59"/>
      <c r="I290" s="60"/>
      <c r="J290" s="60"/>
      <c r="K290" s="60"/>
      <c r="L290" s="59"/>
      <c r="M290" s="57"/>
      <c r="N290" s="60"/>
      <c r="O290" s="60"/>
      <c r="P290" s="60"/>
      <c r="Q290" s="60"/>
      <c r="R290" s="60"/>
      <c r="S290" s="59"/>
      <c r="T290" s="60"/>
      <c r="U290" s="58"/>
    </row>
    <row r="291" spans="1:24" s="18" customFormat="1" ht="26.25" customHeight="1">
      <c r="A291" s="98" t="s">
        <v>258</v>
      </c>
      <c r="B291" s="98" t="s">
        <v>65</v>
      </c>
      <c r="C291" s="95" t="s">
        <v>203</v>
      </c>
      <c r="D291" s="141">
        <v>1982</v>
      </c>
      <c r="E291" s="110" t="s">
        <v>77</v>
      </c>
      <c r="F291" s="110" t="s">
        <v>349</v>
      </c>
      <c r="G291" s="141">
        <v>2</v>
      </c>
      <c r="H291" s="147">
        <v>1</v>
      </c>
      <c r="I291" s="144">
        <v>630.65</v>
      </c>
      <c r="J291" s="141">
        <v>461.28</v>
      </c>
      <c r="K291" s="141">
        <v>368.13</v>
      </c>
      <c r="L291" s="141">
        <v>18</v>
      </c>
      <c r="M291" s="65" t="s">
        <v>750</v>
      </c>
      <c r="N291" s="2">
        <v>2073726</v>
      </c>
      <c r="O291" s="2">
        <f>(N291-R291)*93.79%</f>
        <v>1847700.23463</v>
      </c>
      <c r="P291" s="2">
        <f>(N291-R291)*6.21%*80%</f>
        <v>97871.57229600001</v>
      </c>
      <c r="Q291" s="2">
        <f>(N291-R291)*6.21%*20%</f>
        <v>24467.893074000003</v>
      </c>
      <c r="R291" s="2">
        <f>N291*5%</f>
        <v>103686.3</v>
      </c>
      <c r="S291" s="48">
        <f>N291/J291</f>
        <v>4495.590530697191</v>
      </c>
      <c r="T291" s="2">
        <v>10429</v>
      </c>
      <c r="U291" s="4" t="s">
        <v>55</v>
      </c>
      <c r="X291" s="27"/>
    </row>
    <row r="292" spans="1:24" s="18" customFormat="1" ht="54" customHeight="1">
      <c r="A292" s="74"/>
      <c r="B292" s="74"/>
      <c r="C292" s="96"/>
      <c r="D292" s="142"/>
      <c r="E292" s="111"/>
      <c r="F292" s="111"/>
      <c r="G292" s="142"/>
      <c r="H292" s="148"/>
      <c r="I292" s="145"/>
      <c r="J292" s="142"/>
      <c r="K292" s="142"/>
      <c r="L292" s="142"/>
      <c r="M292" s="65" t="s">
        <v>383</v>
      </c>
      <c r="N292" s="2">
        <v>78566</v>
      </c>
      <c r="O292" s="2">
        <f>(N292-R292)*93.79%</f>
        <v>70002.69883000001</v>
      </c>
      <c r="P292" s="2">
        <f>(N292-R292)*6.21%*80%</f>
        <v>3708.000936</v>
      </c>
      <c r="Q292" s="2">
        <f>(N292-R292)*6.21%*20%</f>
        <v>927.000234</v>
      </c>
      <c r="R292" s="2">
        <f>N292*5%</f>
        <v>3928.3</v>
      </c>
      <c r="S292" s="48">
        <f>N292/J291</f>
        <v>170.32171349288936</v>
      </c>
      <c r="T292" s="2">
        <f>T291</f>
        <v>10429</v>
      </c>
      <c r="U292" s="4" t="s">
        <v>1324</v>
      </c>
      <c r="X292" s="27"/>
    </row>
    <row r="293" spans="1:24" s="18" customFormat="1" ht="18" customHeight="1">
      <c r="A293" s="75"/>
      <c r="B293" s="75"/>
      <c r="C293" s="97"/>
      <c r="D293" s="143"/>
      <c r="E293" s="112"/>
      <c r="F293" s="112"/>
      <c r="G293" s="143"/>
      <c r="H293" s="149"/>
      <c r="I293" s="146"/>
      <c r="J293" s="143"/>
      <c r="K293" s="143"/>
      <c r="L293" s="143"/>
      <c r="M293" s="65" t="s">
        <v>67</v>
      </c>
      <c r="N293" s="2">
        <f>N292+N291</f>
        <v>2152292</v>
      </c>
      <c r="O293" s="2">
        <v>1917702</v>
      </c>
      <c r="P293" s="2">
        <f>P292+P291</f>
        <v>101579.57323200001</v>
      </c>
      <c r="Q293" s="2">
        <f>Q292+Q291</f>
        <v>25394.893308000002</v>
      </c>
      <c r="R293" s="2">
        <f>R292+R291</f>
        <v>107614.6</v>
      </c>
      <c r="S293" s="48">
        <f>N293/J291</f>
        <v>4665.91224419008</v>
      </c>
      <c r="T293" s="2">
        <f>T292</f>
        <v>10429</v>
      </c>
      <c r="U293" s="4"/>
      <c r="X293" s="27"/>
    </row>
    <row r="294" spans="1:23" ht="21" customHeight="1">
      <c r="A294" s="100" t="s">
        <v>259</v>
      </c>
      <c r="B294" s="100" t="s">
        <v>66</v>
      </c>
      <c r="C294" s="94" t="s">
        <v>209</v>
      </c>
      <c r="D294" s="100">
        <v>1986</v>
      </c>
      <c r="E294" s="102" t="s">
        <v>77</v>
      </c>
      <c r="F294" s="102" t="s">
        <v>349</v>
      </c>
      <c r="G294" s="100">
        <v>2</v>
      </c>
      <c r="H294" s="100">
        <v>1</v>
      </c>
      <c r="I294" s="101">
        <v>205.26</v>
      </c>
      <c r="J294" s="101">
        <v>162.28</v>
      </c>
      <c r="K294" s="101">
        <v>121.33</v>
      </c>
      <c r="L294" s="115">
        <v>12</v>
      </c>
      <c r="M294" s="65" t="s">
        <v>351</v>
      </c>
      <c r="N294" s="48">
        <v>442883</v>
      </c>
      <c r="O294" s="48">
        <f>(N294-R294)*93.79%</f>
        <v>394610.967415</v>
      </c>
      <c r="P294" s="48">
        <f>(N294-R294)*6.21%*80%</f>
        <v>20902.306068</v>
      </c>
      <c r="Q294" s="48">
        <f>(N294-R294)*6.21%*20%</f>
        <v>5225.576517</v>
      </c>
      <c r="R294" s="48">
        <f>N294*5%</f>
        <v>22144.15</v>
      </c>
      <c r="S294" s="48">
        <f>N294/J294</f>
        <v>2729.1286665023417</v>
      </c>
      <c r="T294" s="2">
        <f>T292</f>
        <v>10429</v>
      </c>
      <c r="U294" s="4" t="s">
        <v>55</v>
      </c>
      <c r="V294" s="5"/>
      <c r="W294" s="17"/>
    </row>
    <row r="295" spans="1:23" ht="29.25" customHeight="1">
      <c r="A295" s="100"/>
      <c r="B295" s="100"/>
      <c r="C295" s="94"/>
      <c r="D295" s="100"/>
      <c r="E295" s="102"/>
      <c r="F295" s="102"/>
      <c r="G295" s="100"/>
      <c r="H295" s="100"/>
      <c r="I295" s="101"/>
      <c r="J295" s="101"/>
      <c r="K295" s="101"/>
      <c r="L295" s="115"/>
      <c r="M295" s="65" t="s">
        <v>750</v>
      </c>
      <c r="N295" s="2">
        <v>1136269</v>
      </c>
      <c r="O295" s="48">
        <f>(N295-R295)*93.79%</f>
        <v>1012421.3603450002</v>
      </c>
      <c r="P295" s="48">
        <f>(N295-R295)*6.21%*80%</f>
        <v>53627.35172400001</v>
      </c>
      <c r="Q295" s="48">
        <f>(N295-R295)*6.21%*20%</f>
        <v>13406.837931000002</v>
      </c>
      <c r="R295" s="48">
        <f>N295*5%</f>
        <v>56813.450000000004</v>
      </c>
      <c r="S295" s="48">
        <f>N295/J294</f>
        <v>7001.904116342124</v>
      </c>
      <c r="T295" s="2">
        <f>T294</f>
        <v>10429</v>
      </c>
      <c r="U295" s="4" t="s">
        <v>55</v>
      </c>
      <c r="V295" s="5"/>
      <c r="W295" s="17"/>
    </row>
    <row r="296" spans="1:23" ht="52.5" customHeight="1">
      <c r="A296" s="100"/>
      <c r="B296" s="100"/>
      <c r="C296" s="94"/>
      <c r="D296" s="100"/>
      <c r="E296" s="102"/>
      <c r="F296" s="102"/>
      <c r="G296" s="100"/>
      <c r="H296" s="100"/>
      <c r="I296" s="101"/>
      <c r="J296" s="101"/>
      <c r="K296" s="101"/>
      <c r="L296" s="115"/>
      <c r="M296" s="65" t="s">
        <v>383</v>
      </c>
      <c r="N296" s="2">
        <v>78567</v>
      </c>
      <c r="O296" s="48">
        <f>(N296-R296)*93.79%</f>
        <v>70003.589835</v>
      </c>
      <c r="P296" s="48">
        <f>(N296-R296)*6.21%*80%</f>
        <v>3708.048132</v>
      </c>
      <c r="Q296" s="48">
        <f>(N296-R296)*6.21%*20%</f>
        <v>927.012033</v>
      </c>
      <c r="R296" s="48">
        <f>N296*5%</f>
        <v>3928.3500000000004</v>
      </c>
      <c r="S296" s="48">
        <f>N296/J294</f>
        <v>484.1446881932462</v>
      </c>
      <c r="T296" s="2">
        <f>T295</f>
        <v>10429</v>
      </c>
      <c r="U296" s="4" t="s">
        <v>1324</v>
      </c>
      <c r="V296" s="5"/>
      <c r="W296" s="17"/>
    </row>
    <row r="297" spans="1:23" ht="16.5" customHeight="1">
      <c r="A297" s="100"/>
      <c r="B297" s="100"/>
      <c r="C297" s="94"/>
      <c r="D297" s="100"/>
      <c r="E297" s="102"/>
      <c r="F297" s="102"/>
      <c r="G297" s="100"/>
      <c r="H297" s="100"/>
      <c r="I297" s="101"/>
      <c r="J297" s="101"/>
      <c r="K297" s="101"/>
      <c r="L297" s="115"/>
      <c r="M297" s="65" t="s">
        <v>67</v>
      </c>
      <c r="N297" s="48">
        <f>SUM(N294:N296)</f>
        <v>1657719</v>
      </c>
      <c r="O297" s="48">
        <f>O296+O295+O294</f>
        <v>1477035.9175950002</v>
      </c>
      <c r="P297" s="48">
        <f>P296+P295+P294</f>
        <v>78237.70592400001</v>
      </c>
      <c r="Q297" s="48">
        <f>Q296+Q295+Q294</f>
        <v>19559.426481000002</v>
      </c>
      <c r="R297" s="48">
        <f>R296+R295+R294</f>
        <v>82885.95000000001</v>
      </c>
      <c r="S297" s="48">
        <f>N297/J294</f>
        <v>10215.177471037712</v>
      </c>
      <c r="T297" s="2">
        <f>T295</f>
        <v>10429</v>
      </c>
      <c r="U297" s="4"/>
      <c r="V297" s="5"/>
      <c r="W297" s="17"/>
    </row>
    <row r="298" spans="1:23" ht="15.75" customHeight="1">
      <c r="A298" s="100" t="s">
        <v>260</v>
      </c>
      <c r="B298" s="100" t="s">
        <v>805</v>
      </c>
      <c r="C298" s="94" t="s">
        <v>375</v>
      </c>
      <c r="D298" s="100">
        <v>1984</v>
      </c>
      <c r="E298" s="102" t="s">
        <v>77</v>
      </c>
      <c r="F298" s="102" t="s">
        <v>349</v>
      </c>
      <c r="G298" s="100">
        <v>2</v>
      </c>
      <c r="H298" s="100">
        <v>1</v>
      </c>
      <c r="I298" s="101">
        <v>224.54</v>
      </c>
      <c r="J298" s="101">
        <v>181.56</v>
      </c>
      <c r="K298" s="101">
        <v>85.28</v>
      </c>
      <c r="L298" s="100">
        <v>13</v>
      </c>
      <c r="M298" s="65" t="s">
        <v>351</v>
      </c>
      <c r="N298" s="2">
        <v>465158</v>
      </c>
      <c r="O298" s="48">
        <f>(N298-R298)*93.79%</f>
        <v>414458.10379</v>
      </c>
      <c r="P298" s="48">
        <f>(N298-R298)*6.21%*80%</f>
        <v>21953.596968</v>
      </c>
      <c r="Q298" s="48">
        <f>(N298-R298)*6.21%*20%</f>
        <v>5488.399242</v>
      </c>
      <c r="R298" s="48">
        <f>N298*5%</f>
        <v>23257.9</v>
      </c>
      <c r="S298" s="48">
        <f>N298/J298</f>
        <v>2562.0070500110155</v>
      </c>
      <c r="T298" s="2">
        <f>T297</f>
        <v>10429</v>
      </c>
      <c r="U298" s="4" t="s">
        <v>55</v>
      </c>
      <c r="V298" s="3"/>
      <c r="W298" s="17"/>
    </row>
    <row r="299" spans="1:23" ht="29.25" customHeight="1">
      <c r="A299" s="100"/>
      <c r="B299" s="100"/>
      <c r="C299" s="94"/>
      <c r="D299" s="100"/>
      <c r="E299" s="102"/>
      <c r="F299" s="102"/>
      <c r="G299" s="100"/>
      <c r="H299" s="100"/>
      <c r="I299" s="101"/>
      <c r="J299" s="101"/>
      <c r="K299" s="101"/>
      <c r="L299" s="100"/>
      <c r="M299" s="65" t="s">
        <v>750</v>
      </c>
      <c r="N299" s="2">
        <v>1349780</v>
      </c>
      <c r="O299" s="48">
        <f>(N299-R299)*93.79%</f>
        <v>1202660.7289</v>
      </c>
      <c r="P299" s="48">
        <f>(N299-R299)*6.21%*80%</f>
        <v>63704.21688</v>
      </c>
      <c r="Q299" s="48">
        <f>(N299-R299)*6.21%*20%</f>
        <v>15926.05422</v>
      </c>
      <c r="R299" s="48">
        <f>N299*5%</f>
        <v>67489</v>
      </c>
      <c r="S299" s="48">
        <f>N299/J298</f>
        <v>7434.346772416832</v>
      </c>
      <c r="T299" s="2">
        <f>T298</f>
        <v>10429</v>
      </c>
      <c r="U299" s="4" t="s">
        <v>55</v>
      </c>
      <c r="V299" s="3"/>
      <c r="W299" s="17"/>
    </row>
    <row r="300" spans="1:23" ht="53.25" customHeight="1">
      <c r="A300" s="100"/>
      <c r="B300" s="100"/>
      <c r="C300" s="94"/>
      <c r="D300" s="100"/>
      <c r="E300" s="102"/>
      <c r="F300" s="102"/>
      <c r="G300" s="100"/>
      <c r="H300" s="100"/>
      <c r="I300" s="101"/>
      <c r="J300" s="101"/>
      <c r="K300" s="101"/>
      <c r="L300" s="100"/>
      <c r="M300" s="65" t="s">
        <v>383</v>
      </c>
      <c r="N300" s="2">
        <v>78567</v>
      </c>
      <c r="O300" s="48">
        <f>(N300-R300)*93.79%</f>
        <v>70003.589835</v>
      </c>
      <c r="P300" s="48">
        <f>(N300-R300)*6.21%*80%</f>
        <v>3708.048132</v>
      </c>
      <c r="Q300" s="48">
        <f>(N300-R300)*6.21%*20%</f>
        <v>927.012033</v>
      </c>
      <c r="R300" s="48">
        <f>N300*5%</f>
        <v>3928.3500000000004</v>
      </c>
      <c r="S300" s="48">
        <f>N300/J298</f>
        <v>432.7329808327826</v>
      </c>
      <c r="T300" s="2">
        <f>T299</f>
        <v>10429</v>
      </c>
      <c r="U300" s="4" t="s">
        <v>1324</v>
      </c>
      <c r="V300" s="3"/>
      <c r="W300" s="17"/>
    </row>
    <row r="301" spans="1:23" ht="20.25" customHeight="1">
      <c r="A301" s="100"/>
      <c r="B301" s="100"/>
      <c r="C301" s="94"/>
      <c r="D301" s="100"/>
      <c r="E301" s="102"/>
      <c r="F301" s="102"/>
      <c r="G301" s="100"/>
      <c r="H301" s="100"/>
      <c r="I301" s="101"/>
      <c r="J301" s="101"/>
      <c r="K301" s="101"/>
      <c r="L301" s="100"/>
      <c r="M301" s="65" t="s">
        <v>67</v>
      </c>
      <c r="N301" s="2">
        <f>SUM(N298:N300)</f>
        <v>1893505</v>
      </c>
      <c r="O301" s="2">
        <v>1687123</v>
      </c>
      <c r="P301" s="2">
        <v>89365</v>
      </c>
      <c r="Q301" s="2">
        <v>22342</v>
      </c>
      <c r="R301" s="2">
        <f>R300+R299+R298</f>
        <v>94675.25</v>
      </c>
      <c r="S301" s="48">
        <f>N301/J298</f>
        <v>10429.08680326063</v>
      </c>
      <c r="T301" s="2">
        <f>T299</f>
        <v>10429</v>
      </c>
      <c r="U301" s="4"/>
      <c r="V301" s="3"/>
      <c r="W301" s="17"/>
    </row>
    <row r="302" spans="1:24" ht="15.75" customHeight="1">
      <c r="A302" s="88" t="s">
        <v>67</v>
      </c>
      <c r="B302" s="88"/>
      <c r="C302" s="88"/>
      <c r="D302" s="43"/>
      <c r="E302" s="43"/>
      <c r="F302" s="43"/>
      <c r="G302" s="43"/>
      <c r="H302" s="43"/>
      <c r="I302" s="46">
        <f>SUM(I291:I301)</f>
        <v>1060.45</v>
      </c>
      <c r="J302" s="46">
        <f>SUM(J291:J301)</f>
        <v>805.1199999999999</v>
      </c>
      <c r="K302" s="46">
        <f>SUM(K291:K301)</f>
        <v>574.74</v>
      </c>
      <c r="L302" s="48">
        <f>SUM(L291:L301)</f>
        <v>43</v>
      </c>
      <c r="M302" s="43"/>
      <c r="N302" s="22">
        <f>N301+N297+N293</f>
        <v>5703516</v>
      </c>
      <c r="O302" s="22">
        <f>O301+O297+O293</f>
        <v>5081860.917595</v>
      </c>
      <c r="P302" s="22">
        <v>269183</v>
      </c>
      <c r="Q302" s="22">
        <f>Q301+Q297+Q293</f>
        <v>67296.319789</v>
      </c>
      <c r="R302" s="22">
        <f>R301+R297+R293</f>
        <v>285175.80000000005</v>
      </c>
      <c r="S302" s="48">
        <f>N302/J302</f>
        <v>7084.057034976154</v>
      </c>
      <c r="T302" s="2">
        <f>T301</f>
        <v>10429</v>
      </c>
      <c r="U302" s="4"/>
      <c r="V302" s="5"/>
      <c r="X302" s="26">
        <f>ROUND(SUM(O302:R302),0)</f>
        <v>5703516</v>
      </c>
    </row>
    <row r="303" spans="1:21" ht="12.75">
      <c r="A303" s="76" t="s">
        <v>210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</row>
    <row r="304" spans="1:21" ht="12.75">
      <c r="A304" s="76" t="s">
        <v>211</v>
      </c>
      <c r="B304" s="76"/>
      <c r="C304" s="77"/>
      <c r="D304" s="78"/>
      <c r="E304" s="78"/>
      <c r="F304" s="78"/>
      <c r="G304" s="79"/>
      <c r="H304" s="79"/>
      <c r="I304" s="80"/>
      <c r="J304" s="80"/>
      <c r="K304" s="80"/>
      <c r="L304" s="79"/>
      <c r="M304" s="77"/>
      <c r="N304" s="80"/>
      <c r="O304" s="80"/>
      <c r="P304" s="80"/>
      <c r="Q304" s="80"/>
      <c r="R304" s="80"/>
      <c r="S304" s="79"/>
      <c r="T304" s="80"/>
      <c r="U304" s="78"/>
    </row>
    <row r="305" spans="1:21" ht="15">
      <c r="A305" s="47"/>
      <c r="B305" s="47"/>
      <c r="C305" s="7" t="s">
        <v>1297</v>
      </c>
      <c r="D305" s="58"/>
      <c r="E305" s="58"/>
      <c r="F305" s="58"/>
      <c r="G305" s="59"/>
      <c r="H305" s="59"/>
      <c r="I305" s="60"/>
      <c r="J305" s="60"/>
      <c r="K305" s="60"/>
      <c r="L305" s="59"/>
      <c r="M305" s="57"/>
      <c r="N305" s="60"/>
      <c r="O305" s="60"/>
      <c r="P305" s="60"/>
      <c r="Q305" s="60"/>
      <c r="R305" s="60"/>
      <c r="S305" s="59"/>
      <c r="T305" s="60"/>
      <c r="U305" s="58"/>
    </row>
    <row r="306" spans="1:23" ht="17.25" customHeight="1">
      <c r="A306" s="100" t="s">
        <v>397</v>
      </c>
      <c r="B306" s="100" t="s">
        <v>65</v>
      </c>
      <c r="C306" s="88" t="s">
        <v>224</v>
      </c>
      <c r="D306" s="100">
        <v>1982</v>
      </c>
      <c r="E306" s="102" t="s">
        <v>77</v>
      </c>
      <c r="F306" s="102" t="s">
        <v>358</v>
      </c>
      <c r="G306" s="100">
        <v>2</v>
      </c>
      <c r="H306" s="100">
        <v>3</v>
      </c>
      <c r="I306" s="101">
        <v>1002.52</v>
      </c>
      <c r="J306" s="101">
        <v>835.11</v>
      </c>
      <c r="K306" s="101">
        <v>604.92</v>
      </c>
      <c r="L306" s="115">
        <v>55</v>
      </c>
      <c r="M306" s="65" t="s">
        <v>351</v>
      </c>
      <c r="N306" s="48">
        <v>1446581</v>
      </c>
      <c r="O306" s="48">
        <f>(N306-R306)*93.79%</f>
        <v>1288910.903905</v>
      </c>
      <c r="P306" s="48">
        <f>(N306-R306)*6.21%*80%</f>
        <v>68272.836876</v>
      </c>
      <c r="Q306" s="48">
        <f>ROUND((N306-R306)*6.21%*20%,0)</f>
        <v>17068</v>
      </c>
      <c r="R306" s="48">
        <f>N306*5%</f>
        <v>72329.05</v>
      </c>
      <c r="S306" s="48">
        <f>N306/J306</f>
        <v>1732.2041407718743</v>
      </c>
      <c r="T306" s="2">
        <v>1866</v>
      </c>
      <c r="U306" s="4" t="s">
        <v>55</v>
      </c>
      <c r="V306" s="5"/>
      <c r="W306" s="17"/>
    </row>
    <row r="307" spans="1:23" ht="39" customHeight="1">
      <c r="A307" s="100"/>
      <c r="B307" s="100"/>
      <c r="C307" s="88"/>
      <c r="D307" s="100"/>
      <c r="E307" s="102"/>
      <c r="F307" s="102"/>
      <c r="G307" s="100"/>
      <c r="H307" s="100"/>
      <c r="I307" s="101"/>
      <c r="J307" s="101"/>
      <c r="K307" s="101"/>
      <c r="L307" s="115"/>
      <c r="M307" s="65" t="s">
        <v>754</v>
      </c>
      <c r="N307" s="48">
        <v>96101</v>
      </c>
      <c r="O307" s="48">
        <f aca="true" t="shared" si="44" ref="O307:O316">(N307-R307)*93.79%</f>
        <v>85626.47150500001</v>
      </c>
      <c r="P307" s="48">
        <f aca="true" t="shared" si="45" ref="P307:P316">(N307-R307)*6.21%*80%</f>
        <v>4535.582796000001</v>
      </c>
      <c r="Q307" s="48">
        <f>ROUND((N307-R307)*6.21%*20%,0)</f>
        <v>1134</v>
      </c>
      <c r="R307" s="48">
        <f>N307*5%</f>
        <v>4805.05</v>
      </c>
      <c r="S307" s="48">
        <f>N307/J306</f>
        <v>115.075858270168</v>
      </c>
      <c r="T307" s="2">
        <v>1866</v>
      </c>
      <c r="U307" s="4" t="s">
        <v>55</v>
      </c>
      <c r="V307" s="5"/>
      <c r="W307" s="17"/>
    </row>
    <row r="308" spans="1:23" ht="16.5" customHeight="1">
      <c r="A308" s="100"/>
      <c r="B308" s="100"/>
      <c r="C308" s="88"/>
      <c r="D308" s="100"/>
      <c r="E308" s="102"/>
      <c r="F308" s="102"/>
      <c r="G308" s="100"/>
      <c r="H308" s="100"/>
      <c r="I308" s="101"/>
      <c r="J308" s="101"/>
      <c r="K308" s="101"/>
      <c r="L308" s="115"/>
      <c r="M308" s="65" t="s">
        <v>67</v>
      </c>
      <c r="N308" s="48">
        <f>SUM(N306:N307)</f>
        <v>1542682</v>
      </c>
      <c r="O308" s="48">
        <v>1374538</v>
      </c>
      <c r="P308" s="48">
        <f>SUM(P306:P307)</f>
        <v>72808.419672</v>
      </c>
      <c r="Q308" s="48">
        <f>SUM(Q306:Q307)</f>
        <v>18202</v>
      </c>
      <c r="R308" s="48">
        <f>SUM(R306:R307)</f>
        <v>77134.1</v>
      </c>
      <c r="S308" s="48">
        <f>N308/J306</f>
        <v>1847.2799990420424</v>
      </c>
      <c r="T308" s="2">
        <v>1866</v>
      </c>
      <c r="U308" s="4"/>
      <c r="V308" s="5"/>
      <c r="W308" s="17"/>
    </row>
    <row r="309" spans="1:23" ht="18.75" customHeight="1">
      <c r="A309" s="100" t="s">
        <v>398</v>
      </c>
      <c r="B309" s="100" t="s">
        <v>66</v>
      </c>
      <c r="C309" s="88" t="s">
        <v>376</v>
      </c>
      <c r="D309" s="100">
        <v>1978</v>
      </c>
      <c r="E309" s="102" t="s">
        <v>77</v>
      </c>
      <c r="F309" s="102" t="s">
        <v>358</v>
      </c>
      <c r="G309" s="100">
        <v>2</v>
      </c>
      <c r="H309" s="100">
        <v>2</v>
      </c>
      <c r="I309" s="101">
        <v>771.89</v>
      </c>
      <c r="J309" s="101">
        <v>735.89</v>
      </c>
      <c r="K309" s="101">
        <v>644.24</v>
      </c>
      <c r="L309" s="115">
        <v>40</v>
      </c>
      <c r="M309" s="65" t="s">
        <v>351</v>
      </c>
      <c r="N309" s="2">
        <v>1187865</v>
      </c>
      <c r="O309" s="48">
        <f>(N309-R309)*93.79%</f>
        <v>1058393.654325</v>
      </c>
      <c r="P309" s="48">
        <f>(N309-R309)*6.21%*80%</f>
        <v>56062.47654</v>
      </c>
      <c r="Q309" s="48">
        <f>(N309-R309)*6.21%*20%</f>
        <v>14015.619135</v>
      </c>
      <c r="R309" s="48">
        <f>N309*5%</f>
        <v>59393.25</v>
      </c>
      <c r="S309" s="48">
        <f>N309/J309</f>
        <v>1614.1882618326108</v>
      </c>
      <c r="T309" s="2">
        <v>1866</v>
      </c>
      <c r="U309" s="4" t="s">
        <v>55</v>
      </c>
      <c r="V309" s="5"/>
      <c r="W309" s="17"/>
    </row>
    <row r="310" spans="1:23" ht="30.75" customHeight="1">
      <c r="A310" s="100"/>
      <c r="B310" s="100"/>
      <c r="C310" s="88"/>
      <c r="D310" s="100"/>
      <c r="E310" s="102"/>
      <c r="F310" s="102"/>
      <c r="G310" s="100"/>
      <c r="H310" s="100"/>
      <c r="I310" s="101"/>
      <c r="J310" s="101"/>
      <c r="K310" s="101"/>
      <c r="L310" s="115"/>
      <c r="M310" s="65" t="s">
        <v>2</v>
      </c>
      <c r="N310" s="2">
        <v>25498</v>
      </c>
      <c r="O310" s="48">
        <f>(N310-R310)*93.79%</f>
        <v>22718.84549</v>
      </c>
      <c r="P310" s="48">
        <f>(N310-R310)*6.21%*80%</f>
        <v>1203.403608</v>
      </c>
      <c r="Q310" s="48">
        <f>(N310-R310)*6.21%*20%</f>
        <v>300.850902</v>
      </c>
      <c r="R310" s="48">
        <f>N310*5%</f>
        <v>1274.9</v>
      </c>
      <c r="S310" s="48">
        <f>N310/J309</f>
        <v>34.64920028808653</v>
      </c>
      <c r="T310" s="2">
        <v>1866</v>
      </c>
      <c r="U310" s="4" t="s">
        <v>55</v>
      </c>
      <c r="V310" s="5"/>
      <c r="W310" s="17"/>
    </row>
    <row r="311" spans="1:23" ht="18.75" customHeight="1">
      <c r="A311" s="100"/>
      <c r="B311" s="100"/>
      <c r="C311" s="88"/>
      <c r="D311" s="100"/>
      <c r="E311" s="102"/>
      <c r="F311" s="102"/>
      <c r="G311" s="100"/>
      <c r="H311" s="100"/>
      <c r="I311" s="101"/>
      <c r="J311" s="101"/>
      <c r="K311" s="101"/>
      <c r="L311" s="115"/>
      <c r="M311" s="65" t="s">
        <v>67</v>
      </c>
      <c r="N311" s="2">
        <f>SUM(N309:N310)</f>
        <v>1213363</v>
      </c>
      <c r="O311" s="2">
        <v>1081113</v>
      </c>
      <c r="P311" s="2">
        <v>57265</v>
      </c>
      <c r="Q311" s="2">
        <v>14317</v>
      </c>
      <c r="R311" s="2">
        <f>SUM(R309:R310)</f>
        <v>60668.15</v>
      </c>
      <c r="S311" s="48">
        <f>N311/J309</f>
        <v>1648.8374621206974</v>
      </c>
      <c r="T311" s="2">
        <v>1866</v>
      </c>
      <c r="U311" s="4"/>
      <c r="V311" s="5"/>
      <c r="W311" s="17"/>
    </row>
    <row r="312" spans="1:23" ht="19.5" customHeight="1">
      <c r="A312" s="100" t="s">
        <v>399</v>
      </c>
      <c r="B312" s="100" t="s">
        <v>805</v>
      </c>
      <c r="C312" s="88" t="s">
        <v>268</v>
      </c>
      <c r="D312" s="100">
        <v>1985</v>
      </c>
      <c r="E312" s="102" t="s">
        <v>77</v>
      </c>
      <c r="F312" s="102" t="s">
        <v>349</v>
      </c>
      <c r="G312" s="100">
        <v>2</v>
      </c>
      <c r="H312" s="100">
        <v>3</v>
      </c>
      <c r="I312" s="101">
        <v>1039.89</v>
      </c>
      <c r="J312" s="101">
        <v>872.67</v>
      </c>
      <c r="K312" s="101">
        <v>534.93</v>
      </c>
      <c r="L312" s="117">
        <v>58</v>
      </c>
      <c r="M312" s="65" t="s">
        <v>351</v>
      </c>
      <c r="N312" s="2">
        <v>1427167</v>
      </c>
      <c r="O312" s="48">
        <f t="shared" si="44"/>
        <v>1271612.932835</v>
      </c>
      <c r="P312" s="48">
        <f t="shared" si="45"/>
        <v>67356.573732</v>
      </c>
      <c r="Q312" s="48">
        <f>(N312-R312)*6.21%*20%</f>
        <v>16839.143433</v>
      </c>
      <c r="R312" s="48">
        <f>N312*5%</f>
        <v>71358.35</v>
      </c>
      <c r="S312" s="48">
        <f>N312/J312</f>
        <v>1635.4028441449805</v>
      </c>
      <c r="T312" s="2">
        <v>1866</v>
      </c>
      <c r="U312" s="4" t="s">
        <v>55</v>
      </c>
      <c r="V312" s="3"/>
      <c r="W312" s="17"/>
    </row>
    <row r="313" spans="1:23" ht="36.75" customHeight="1">
      <c r="A313" s="100"/>
      <c r="B313" s="100"/>
      <c r="C313" s="88"/>
      <c r="D313" s="100"/>
      <c r="E313" s="102"/>
      <c r="F313" s="102"/>
      <c r="G313" s="100"/>
      <c r="H313" s="100"/>
      <c r="I313" s="101"/>
      <c r="J313" s="101"/>
      <c r="K313" s="101"/>
      <c r="L313" s="117"/>
      <c r="M313" s="65" t="s">
        <v>754</v>
      </c>
      <c r="N313" s="2">
        <v>110651</v>
      </c>
      <c r="O313" s="48">
        <f t="shared" si="44"/>
        <v>98590.594255</v>
      </c>
      <c r="P313" s="48">
        <f t="shared" si="45"/>
        <v>5222.284596</v>
      </c>
      <c r="Q313" s="48">
        <f>(N313-R313)*6.21%*20%</f>
        <v>1305.571149</v>
      </c>
      <c r="R313" s="48">
        <f>N313*5%</f>
        <v>5532.55</v>
      </c>
      <c r="S313" s="48">
        <f>N313/J312</f>
        <v>126.79592514925459</v>
      </c>
      <c r="T313" s="2">
        <v>1866</v>
      </c>
      <c r="U313" s="4" t="s">
        <v>55</v>
      </c>
      <c r="V313" s="3"/>
      <c r="W313" s="17"/>
    </row>
    <row r="314" spans="1:23" ht="17.25" customHeight="1">
      <c r="A314" s="100"/>
      <c r="B314" s="100"/>
      <c r="C314" s="88"/>
      <c r="D314" s="100"/>
      <c r="E314" s="102"/>
      <c r="F314" s="102"/>
      <c r="G314" s="100"/>
      <c r="H314" s="100"/>
      <c r="I314" s="101"/>
      <c r="J314" s="101"/>
      <c r="K314" s="101"/>
      <c r="L314" s="117"/>
      <c r="M314" s="65" t="s">
        <v>67</v>
      </c>
      <c r="N314" s="2">
        <f>SUM(N312:N313)</f>
        <v>1537818</v>
      </c>
      <c r="O314" s="2">
        <v>1370203</v>
      </c>
      <c r="P314" s="2">
        <f>SUM(P312:P313)</f>
        <v>72578.858328</v>
      </c>
      <c r="Q314" s="2">
        <f>SUM(Q312:Q313)</f>
        <v>18144.714582</v>
      </c>
      <c r="R314" s="2">
        <f>SUM(R312:R313)</f>
        <v>76890.90000000001</v>
      </c>
      <c r="S314" s="48">
        <f>N314/J312</f>
        <v>1762.198769294235</v>
      </c>
      <c r="T314" s="2">
        <v>1866</v>
      </c>
      <c r="U314" s="4"/>
      <c r="V314" s="3"/>
      <c r="W314" s="17"/>
    </row>
    <row r="315" spans="1:22" ht="15" customHeight="1">
      <c r="A315" s="100" t="s">
        <v>400</v>
      </c>
      <c r="B315" s="100" t="s">
        <v>806</v>
      </c>
      <c r="C315" s="88" t="s">
        <v>225</v>
      </c>
      <c r="D315" s="100">
        <v>1968</v>
      </c>
      <c r="E315" s="102" t="s">
        <v>77</v>
      </c>
      <c r="F315" s="102" t="s">
        <v>349</v>
      </c>
      <c r="G315" s="100">
        <v>2</v>
      </c>
      <c r="H315" s="100">
        <v>2</v>
      </c>
      <c r="I315" s="101">
        <v>752.53</v>
      </c>
      <c r="J315" s="101">
        <v>716.53</v>
      </c>
      <c r="K315" s="101">
        <v>507.99</v>
      </c>
      <c r="L315" s="100">
        <v>38</v>
      </c>
      <c r="M315" s="65" t="s">
        <v>351</v>
      </c>
      <c r="N315" s="2">
        <v>1168700</v>
      </c>
      <c r="O315" s="48">
        <f t="shared" si="44"/>
        <v>1041317.5435</v>
      </c>
      <c r="P315" s="48">
        <f t="shared" si="45"/>
        <v>55157.965200000006</v>
      </c>
      <c r="Q315" s="48">
        <f>(N315-R315)*6.21%*20%</f>
        <v>13789.491300000002</v>
      </c>
      <c r="R315" s="48">
        <f>N315*5%</f>
        <v>58435</v>
      </c>
      <c r="S315" s="48">
        <f>N315/J315</f>
        <v>1631.0552244846692</v>
      </c>
      <c r="T315" s="2">
        <v>1866</v>
      </c>
      <c r="U315" s="4" t="s">
        <v>55</v>
      </c>
      <c r="V315" s="16"/>
    </row>
    <row r="316" spans="1:22" ht="27.75" customHeight="1">
      <c r="A316" s="100"/>
      <c r="B316" s="100"/>
      <c r="C316" s="88"/>
      <c r="D316" s="100"/>
      <c r="E316" s="102"/>
      <c r="F316" s="102"/>
      <c r="G316" s="100"/>
      <c r="H316" s="100"/>
      <c r="I316" s="101"/>
      <c r="J316" s="101"/>
      <c r="K316" s="101"/>
      <c r="L316" s="100"/>
      <c r="M316" s="65" t="s">
        <v>2</v>
      </c>
      <c r="N316" s="2">
        <v>75267</v>
      </c>
      <c r="O316" s="48">
        <f t="shared" si="44"/>
        <v>67063.273335</v>
      </c>
      <c r="P316" s="48">
        <f t="shared" si="45"/>
        <v>3552.301332</v>
      </c>
      <c r="Q316" s="48">
        <f>(N316-R316)*6.21%*20%</f>
        <v>888.075333</v>
      </c>
      <c r="R316" s="48">
        <f>N316*5%</f>
        <v>3763.3500000000004</v>
      </c>
      <c r="S316" s="48">
        <f>N316/J315</f>
        <v>105.04375252955215</v>
      </c>
      <c r="T316" s="2">
        <v>1866</v>
      </c>
      <c r="U316" s="4" t="s">
        <v>55</v>
      </c>
      <c r="V316" s="16"/>
    </row>
    <row r="317" spans="1:22" ht="20.25" customHeight="1">
      <c r="A317" s="100"/>
      <c r="B317" s="100"/>
      <c r="C317" s="88"/>
      <c r="D317" s="100"/>
      <c r="E317" s="102"/>
      <c r="F317" s="102"/>
      <c r="G317" s="100"/>
      <c r="H317" s="100"/>
      <c r="I317" s="101"/>
      <c r="J317" s="101"/>
      <c r="K317" s="101"/>
      <c r="L317" s="100"/>
      <c r="M317" s="65" t="s">
        <v>67</v>
      </c>
      <c r="N317" s="2">
        <f>SUM(N315:N316)</f>
        <v>1243967</v>
      </c>
      <c r="O317" s="2">
        <f>SUM(O315:O316)</f>
        <v>1108380.816835</v>
      </c>
      <c r="P317" s="2">
        <f>SUM(P315:P316)</f>
        <v>58710.26653200001</v>
      </c>
      <c r="Q317" s="2">
        <f>SUM(Q315:Q316)</f>
        <v>14677.566633000002</v>
      </c>
      <c r="R317" s="2">
        <f>SUM(R315:R316)</f>
        <v>62198.35</v>
      </c>
      <c r="S317" s="48">
        <f>N317/J315</f>
        <v>1736.0989770142214</v>
      </c>
      <c r="T317" s="2">
        <v>1866</v>
      </c>
      <c r="U317" s="4"/>
      <c r="V317" s="16"/>
    </row>
    <row r="318" spans="1:22" ht="17.25" customHeight="1">
      <c r="A318" s="100" t="s">
        <v>401</v>
      </c>
      <c r="B318" s="100" t="s">
        <v>807</v>
      </c>
      <c r="C318" s="88" t="s">
        <v>227</v>
      </c>
      <c r="D318" s="100">
        <v>1970</v>
      </c>
      <c r="E318" s="102" t="s">
        <v>77</v>
      </c>
      <c r="F318" s="102" t="s">
        <v>349</v>
      </c>
      <c r="G318" s="100">
        <v>2</v>
      </c>
      <c r="H318" s="100">
        <v>2</v>
      </c>
      <c r="I318" s="101">
        <v>853.73</v>
      </c>
      <c r="J318" s="101">
        <v>722.51</v>
      </c>
      <c r="K318" s="101">
        <v>597.81</v>
      </c>
      <c r="L318" s="100">
        <v>35</v>
      </c>
      <c r="M318" s="65" t="s">
        <v>351</v>
      </c>
      <c r="N318" s="2">
        <v>1148400</v>
      </c>
      <c r="O318" s="48">
        <f>(N318-R318)*93.79%</f>
        <v>1023230.1420000001</v>
      </c>
      <c r="P318" s="48">
        <f>(N318-R318)*6.21%*80%</f>
        <v>54199.88640000001</v>
      </c>
      <c r="Q318" s="48">
        <f>(N318-R318)*6.21%*20%</f>
        <v>13549.971600000003</v>
      </c>
      <c r="R318" s="48">
        <f>N318*5%</f>
        <v>57420</v>
      </c>
      <c r="S318" s="48">
        <f>N318/J318</f>
        <v>1589.4589694260287</v>
      </c>
      <c r="T318" s="2">
        <v>1866</v>
      </c>
      <c r="U318" s="4" t="s">
        <v>55</v>
      </c>
      <c r="V318" s="16"/>
    </row>
    <row r="319" spans="1:22" ht="38.25" customHeight="1">
      <c r="A319" s="100"/>
      <c r="B319" s="100"/>
      <c r="C319" s="88"/>
      <c r="D319" s="100"/>
      <c r="E319" s="102"/>
      <c r="F319" s="102"/>
      <c r="G319" s="100"/>
      <c r="H319" s="100"/>
      <c r="I319" s="101"/>
      <c r="J319" s="101"/>
      <c r="K319" s="101"/>
      <c r="L319" s="100"/>
      <c r="M319" s="65" t="s">
        <v>754</v>
      </c>
      <c r="N319" s="2">
        <v>74842</v>
      </c>
      <c r="O319" s="48">
        <f>(N319-R319)*93.79%</f>
        <v>66684.59621</v>
      </c>
      <c r="P319" s="48">
        <f>(N319-R319)*6.21%*80%</f>
        <v>3532.2430320000003</v>
      </c>
      <c r="Q319" s="48">
        <f>(N319-R319)*6.21%*20%</f>
        <v>883.0607580000001</v>
      </c>
      <c r="R319" s="48">
        <f>N319*5%</f>
        <v>3742.1000000000004</v>
      </c>
      <c r="S319" s="48">
        <f>N319/J318</f>
        <v>103.58610953481613</v>
      </c>
      <c r="T319" s="2">
        <v>1866</v>
      </c>
      <c r="U319" s="4" t="s">
        <v>55</v>
      </c>
      <c r="V319" s="16"/>
    </row>
    <row r="320" spans="1:22" ht="18.75" customHeight="1">
      <c r="A320" s="100"/>
      <c r="B320" s="100"/>
      <c r="C320" s="88"/>
      <c r="D320" s="100"/>
      <c r="E320" s="102"/>
      <c r="F320" s="102"/>
      <c r="G320" s="100"/>
      <c r="H320" s="100"/>
      <c r="I320" s="101"/>
      <c r="J320" s="101"/>
      <c r="K320" s="101"/>
      <c r="L320" s="100"/>
      <c r="M320" s="65" t="s">
        <v>67</v>
      </c>
      <c r="N320" s="2">
        <f>SUM(N318:N319)</f>
        <v>1223242</v>
      </c>
      <c r="O320" s="2">
        <f>SUM(O318:O319)</f>
        <v>1089914.73821</v>
      </c>
      <c r="P320" s="2">
        <f>SUM(P318:P319)</f>
        <v>57732.12943200001</v>
      </c>
      <c r="Q320" s="2">
        <f>SUM(Q318:Q319)</f>
        <v>14433.032358000002</v>
      </c>
      <c r="R320" s="2">
        <f>SUM(R318:R319)</f>
        <v>61162.1</v>
      </c>
      <c r="S320" s="48">
        <f>N320/J318</f>
        <v>1693.0450789608449</v>
      </c>
      <c r="T320" s="2">
        <v>1866</v>
      </c>
      <c r="U320" s="4"/>
      <c r="V320" s="16"/>
    </row>
    <row r="321" spans="1:22" ht="20.25" customHeight="1">
      <c r="A321" s="100" t="s">
        <v>823</v>
      </c>
      <c r="B321" s="100" t="s">
        <v>808</v>
      </c>
      <c r="C321" s="88" t="s">
        <v>228</v>
      </c>
      <c r="D321" s="100">
        <v>1973</v>
      </c>
      <c r="E321" s="102" t="s">
        <v>77</v>
      </c>
      <c r="F321" s="102" t="s">
        <v>349</v>
      </c>
      <c r="G321" s="100">
        <v>2</v>
      </c>
      <c r="H321" s="100">
        <v>2</v>
      </c>
      <c r="I321" s="101">
        <v>848.78</v>
      </c>
      <c r="J321" s="101">
        <v>717.02</v>
      </c>
      <c r="K321" s="101">
        <v>672.72</v>
      </c>
      <c r="L321" s="100">
        <v>28</v>
      </c>
      <c r="M321" s="65" t="s">
        <v>351</v>
      </c>
      <c r="N321" s="2">
        <v>1168700</v>
      </c>
      <c r="O321" s="48">
        <f>(N321-R321)*93.79%</f>
        <v>1041317.5435</v>
      </c>
      <c r="P321" s="48">
        <f>(N321-R321)*6.21%*80%</f>
        <v>55157.965200000006</v>
      </c>
      <c r="Q321" s="48">
        <f>(N321-R321)*6.21%*20%</f>
        <v>13789.491300000002</v>
      </c>
      <c r="R321" s="48">
        <f>N321*5%</f>
        <v>58435</v>
      </c>
      <c r="S321" s="48">
        <f>N321/J321</f>
        <v>1629.940587431313</v>
      </c>
      <c r="T321" s="2">
        <v>1866</v>
      </c>
      <c r="U321" s="4" t="s">
        <v>55</v>
      </c>
      <c r="V321" s="16"/>
    </row>
    <row r="322" spans="1:22" ht="39" customHeight="1">
      <c r="A322" s="100"/>
      <c r="B322" s="100"/>
      <c r="C322" s="88"/>
      <c r="D322" s="100"/>
      <c r="E322" s="102"/>
      <c r="F322" s="102"/>
      <c r="G322" s="100"/>
      <c r="H322" s="100"/>
      <c r="I322" s="101"/>
      <c r="J322" s="101"/>
      <c r="K322" s="101"/>
      <c r="L322" s="100"/>
      <c r="M322" s="65" t="s">
        <v>754</v>
      </c>
      <c r="N322" s="2">
        <v>75267</v>
      </c>
      <c r="O322" s="48">
        <f>(N322-R322)*93.79%</f>
        <v>67063.273335</v>
      </c>
      <c r="P322" s="48">
        <f>(N322-R322)*6.21%*80%</f>
        <v>3552.301332</v>
      </c>
      <c r="Q322" s="48">
        <f>(N322-R322)*6.21%*20%</f>
        <v>888.075333</v>
      </c>
      <c r="R322" s="48">
        <f>N322*5%</f>
        <v>3763.3500000000004</v>
      </c>
      <c r="S322" s="48">
        <f>N322/J321</f>
        <v>104.97196730914061</v>
      </c>
      <c r="T322" s="2">
        <v>1866</v>
      </c>
      <c r="U322" s="4" t="s">
        <v>55</v>
      </c>
      <c r="V322" s="16"/>
    </row>
    <row r="323" spans="1:22" ht="22.5" customHeight="1">
      <c r="A323" s="100"/>
      <c r="B323" s="100"/>
      <c r="C323" s="88"/>
      <c r="D323" s="100"/>
      <c r="E323" s="102"/>
      <c r="F323" s="102"/>
      <c r="G323" s="100"/>
      <c r="H323" s="100"/>
      <c r="I323" s="101"/>
      <c r="J323" s="101"/>
      <c r="K323" s="101"/>
      <c r="L323" s="100"/>
      <c r="M323" s="65" t="s">
        <v>67</v>
      </c>
      <c r="N323" s="2">
        <f>SUM(N321:N322)</f>
        <v>1243967</v>
      </c>
      <c r="O323" s="2">
        <f>SUM(O321:O322)</f>
        <v>1108380.816835</v>
      </c>
      <c r="P323" s="2">
        <f>SUM(P321:P322)</f>
        <v>58710.26653200001</v>
      </c>
      <c r="Q323" s="2">
        <f>SUM(Q321:Q322)</f>
        <v>14677.566633000002</v>
      </c>
      <c r="R323" s="2">
        <f>SUM(R321:R322)</f>
        <v>62198.35</v>
      </c>
      <c r="S323" s="48">
        <f>N323/J321</f>
        <v>1734.9125547404535</v>
      </c>
      <c r="T323" s="2">
        <v>1866</v>
      </c>
      <c r="U323" s="4"/>
      <c r="V323" s="16"/>
    </row>
    <row r="324" spans="1:22" ht="18.75" customHeight="1">
      <c r="A324" s="100" t="s">
        <v>824</v>
      </c>
      <c r="B324" s="100" t="s">
        <v>809</v>
      </c>
      <c r="C324" s="88" t="s">
        <v>181</v>
      </c>
      <c r="D324" s="100">
        <v>1973</v>
      </c>
      <c r="E324" s="102" t="s">
        <v>77</v>
      </c>
      <c r="F324" s="102" t="s">
        <v>349</v>
      </c>
      <c r="G324" s="100">
        <v>2</v>
      </c>
      <c r="H324" s="100">
        <v>2</v>
      </c>
      <c r="I324" s="101">
        <v>830.44</v>
      </c>
      <c r="J324" s="101">
        <v>699.22</v>
      </c>
      <c r="K324" s="101">
        <v>235.22</v>
      </c>
      <c r="L324" s="100">
        <v>37</v>
      </c>
      <c r="M324" s="65" t="s">
        <v>351</v>
      </c>
      <c r="N324" s="2">
        <v>1148700</v>
      </c>
      <c r="O324" s="48">
        <f>(N324-R324)*93.79%</f>
        <v>1023497.4435</v>
      </c>
      <c r="P324" s="48">
        <f>(N324-R324)*6.21%*80%</f>
        <v>54214.04520000001</v>
      </c>
      <c r="Q324" s="48">
        <f>(N324-R324)*6.21%*20%</f>
        <v>13553.511300000002</v>
      </c>
      <c r="R324" s="48">
        <f>N324*5%</f>
        <v>57435</v>
      </c>
      <c r="S324" s="48">
        <f>N324/J324</f>
        <v>1642.8305826492376</v>
      </c>
      <c r="T324" s="2">
        <v>1866</v>
      </c>
      <c r="U324" s="4" t="s">
        <v>55</v>
      </c>
      <c r="V324" s="16"/>
    </row>
    <row r="325" spans="1:22" ht="38.25" customHeight="1">
      <c r="A325" s="100"/>
      <c r="B325" s="100"/>
      <c r="C325" s="88"/>
      <c r="D325" s="100"/>
      <c r="E325" s="102"/>
      <c r="F325" s="102"/>
      <c r="G325" s="100"/>
      <c r="H325" s="100"/>
      <c r="I325" s="101"/>
      <c r="J325" s="101"/>
      <c r="K325" s="101"/>
      <c r="L325" s="100"/>
      <c r="M325" s="65" t="s">
        <v>754</v>
      </c>
      <c r="N325" s="2">
        <v>74842</v>
      </c>
      <c r="O325" s="48">
        <f>(N325-R325)*93.79%</f>
        <v>66684.59621</v>
      </c>
      <c r="P325" s="48">
        <f>(N325-R325)*6.21%*80%</f>
        <v>3532.2430320000003</v>
      </c>
      <c r="Q325" s="48">
        <f>(N325-R325)*6.21%*20%</f>
        <v>883.0607580000001</v>
      </c>
      <c r="R325" s="48">
        <f>N325*5%</f>
        <v>3742.1000000000004</v>
      </c>
      <c r="S325" s="48">
        <f>N325/J324</f>
        <v>107.03641200194502</v>
      </c>
      <c r="T325" s="2">
        <v>1866</v>
      </c>
      <c r="U325" s="4" t="s">
        <v>55</v>
      </c>
      <c r="V325" s="16"/>
    </row>
    <row r="326" spans="1:22" ht="21.75" customHeight="1">
      <c r="A326" s="100"/>
      <c r="B326" s="100"/>
      <c r="C326" s="88"/>
      <c r="D326" s="100"/>
      <c r="E326" s="102"/>
      <c r="F326" s="102"/>
      <c r="G326" s="100"/>
      <c r="H326" s="100"/>
      <c r="I326" s="101"/>
      <c r="J326" s="101"/>
      <c r="K326" s="101"/>
      <c r="L326" s="100"/>
      <c r="M326" s="65" t="s">
        <v>67</v>
      </c>
      <c r="N326" s="2">
        <f>SUM(N324:N325)</f>
        <v>1223542</v>
      </c>
      <c r="O326" s="2">
        <f>SUM(O324:O325)</f>
        <v>1090182.0397100002</v>
      </c>
      <c r="P326" s="2">
        <f>SUM(P324:P325)</f>
        <v>57746.288232000006</v>
      </c>
      <c r="Q326" s="2">
        <f>SUM(Q324:Q325)</f>
        <v>14436.572058000002</v>
      </c>
      <c r="R326" s="2">
        <f>SUM(R324:R325)</f>
        <v>61177.1</v>
      </c>
      <c r="S326" s="48">
        <f>N326/J324</f>
        <v>1749.8669946511827</v>
      </c>
      <c r="T326" s="2">
        <v>1866</v>
      </c>
      <c r="U326" s="4"/>
      <c r="V326" s="16"/>
    </row>
    <row r="327" spans="1:23" ht="19.5" customHeight="1">
      <c r="A327" s="100" t="s">
        <v>825</v>
      </c>
      <c r="B327" s="100" t="s">
        <v>810</v>
      </c>
      <c r="C327" s="88" t="s">
        <v>229</v>
      </c>
      <c r="D327" s="100">
        <v>1975</v>
      </c>
      <c r="E327" s="102" t="s">
        <v>77</v>
      </c>
      <c r="F327" s="102" t="s">
        <v>349</v>
      </c>
      <c r="G327" s="100">
        <v>2</v>
      </c>
      <c r="H327" s="100">
        <v>2</v>
      </c>
      <c r="I327" s="101">
        <v>860.93</v>
      </c>
      <c r="J327" s="101">
        <v>729.71</v>
      </c>
      <c r="K327" s="101">
        <v>508.11</v>
      </c>
      <c r="L327" s="117">
        <v>39</v>
      </c>
      <c r="M327" s="65" t="s">
        <v>351</v>
      </c>
      <c r="N327" s="2">
        <v>1148700</v>
      </c>
      <c r="O327" s="48">
        <f>(N327-R327)*93.79%</f>
        <v>1023497.4435</v>
      </c>
      <c r="P327" s="48">
        <f>(N327-R327)*6.21%*80%</f>
        <v>54214.04520000001</v>
      </c>
      <c r="Q327" s="48">
        <f>(N327-R327)*6.21%*20%</f>
        <v>13553.511300000002</v>
      </c>
      <c r="R327" s="48">
        <f>N327*5%</f>
        <v>57435</v>
      </c>
      <c r="S327" s="48">
        <f>N327/J327</f>
        <v>1574.1870057968233</v>
      </c>
      <c r="T327" s="2">
        <v>1866</v>
      </c>
      <c r="U327" s="4" t="s">
        <v>55</v>
      </c>
      <c r="V327" s="3"/>
      <c r="W327" s="17"/>
    </row>
    <row r="328" spans="1:23" ht="46.5" customHeight="1">
      <c r="A328" s="100"/>
      <c r="B328" s="100"/>
      <c r="C328" s="88"/>
      <c r="D328" s="100"/>
      <c r="E328" s="102"/>
      <c r="F328" s="102"/>
      <c r="G328" s="100"/>
      <c r="H328" s="100"/>
      <c r="I328" s="101"/>
      <c r="J328" s="101"/>
      <c r="K328" s="101"/>
      <c r="L328" s="117"/>
      <c r="M328" s="65" t="s">
        <v>754</v>
      </c>
      <c r="N328" s="2">
        <v>74842</v>
      </c>
      <c r="O328" s="48">
        <f>(N328-R328)*93.79%</f>
        <v>66684.59621</v>
      </c>
      <c r="P328" s="48">
        <f>(N328-R328)*6.21%*80%</f>
        <v>3532.2430320000003</v>
      </c>
      <c r="Q328" s="48">
        <f>(N328-R328)*6.21%*20%</f>
        <v>883.0607580000001</v>
      </c>
      <c r="R328" s="48">
        <f>N328*5%</f>
        <v>3742.1000000000004</v>
      </c>
      <c r="S328" s="48">
        <f>N328/J327</f>
        <v>102.56403228679886</v>
      </c>
      <c r="T328" s="2">
        <v>1866</v>
      </c>
      <c r="U328" s="4" t="s">
        <v>55</v>
      </c>
      <c r="V328" s="3"/>
      <c r="W328" s="17"/>
    </row>
    <row r="329" spans="1:23" ht="19.5" customHeight="1">
      <c r="A329" s="100"/>
      <c r="B329" s="100"/>
      <c r="C329" s="88"/>
      <c r="D329" s="100"/>
      <c r="E329" s="102"/>
      <c r="F329" s="102"/>
      <c r="G329" s="100"/>
      <c r="H329" s="100"/>
      <c r="I329" s="101"/>
      <c r="J329" s="101"/>
      <c r="K329" s="101"/>
      <c r="L329" s="117"/>
      <c r="M329" s="65" t="s">
        <v>67</v>
      </c>
      <c r="N329" s="2">
        <f>SUM(N327:N328)</f>
        <v>1223542</v>
      </c>
      <c r="O329" s="2">
        <f>SUM(O327:O328)</f>
        <v>1090182.0397100002</v>
      </c>
      <c r="P329" s="2">
        <f>SUM(P327:P328)</f>
        <v>57746.288232000006</v>
      </c>
      <c r="Q329" s="2">
        <f>SUM(Q327:Q328)</f>
        <v>14436.572058000002</v>
      </c>
      <c r="R329" s="2">
        <f>SUM(R327:R328)</f>
        <v>61177.1</v>
      </c>
      <c r="S329" s="48">
        <f>N329/J327</f>
        <v>1676.7510380836222</v>
      </c>
      <c r="T329" s="2">
        <v>1866</v>
      </c>
      <c r="U329" s="4"/>
      <c r="V329" s="3"/>
      <c r="W329" s="17"/>
    </row>
    <row r="330" spans="1:23" ht="24" customHeight="1">
      <c r="A330" s="100" t="s">
        <v>826</v>
      </c>
      <c r="B330" s="100" t="s">
        <v>811</v>
      </c>
      <c r="C330" s="88" t="s">
        <v>226</v>
      </c>
      <c r="D330" s="100">
        <v>1974</v>
      </c>
      <c r="E330" s="102" t="s">
        <v>77</v>
      </c>
      <c r="F330" s="102" t="s">
        <v>349</v>
      </c>
      <c r="G330" s="100">
        <v>2</v>
      </c>
      <c r="H330" s="100">
        <v>2</v>
      </c>
      <c r="I330" s="101">
        <v>860.08</v>
      </c>
      <c r="J330" s="101">
        <v>706.07</v>
      </c>
      <c r="K330" s="101">
        <v>512.57</v>
      </c>
      <c r="L330" s="117">
        <v>27</v>
      </c>
      <c r="M330" s="65" t="s">
        <v>351</v>
      </c>
      <c r="N330" s="2">
        <v>1191900</v>
      </c>
      <c r="O330" s="48">
        <f>(N330-R330)*93.79%</f>
        <v>1061988.8595</v>
      </c>
      <c r="P330" s="48">
        <f>(N330-R330)*6.21%*80%</f>
        <v>56252.91240000001</v>
      </c>
      <c r="Q330" s="48">
        <f>(N330-R330)*6.21%*20%</f>
        <v>14063.228100000002</v>
      </c>
      <c r="R330" s="48">
        <f>N330*5%</f>
        <v>59595</v>
      </c>
      <c r="S330" s="48">
        <f>N330/J330</f>
        <v>1688.0762530627273</v>
      </c>
      <c r="T330" s="2">
        <v>1866</v>
      </c>
      <c r="U330" s="4" t="s">
        <v>55</v>
      </c>
      <c r="V330" s="3"/>
      <c r="W330" s="17"/>
    </row>
    <row r="331" spans="1:23" ht="36.75" customHeight="1">
      <c r="A331" s="100"/>
      <c r="B331" s="100"/>
      <c r="C331" s="88"/>
      <c r="D331" s="100"/>
      <c r="E331" s="102"/>
      <c r="F331" s="102"/>
      <c r="G331" s="100"/>
      <c r="H331" s="100"/>
      <c r="I331" s="101"/>
      <c r="J331" s="101"/>
      <c r="K331" s="101"/>
      <c r="L331" s="117"/>
      <c r="M331" s="65" t="s">
        <v>754</v>
      </c>
      <c r="N331" s="2">
        <v>92755</v>
      </c>
      <c r="O331" s="48">
        <f>(N331-R331)*93.79%</f>
        <v>82645.16877500001</v>
      </c>
      <c r="P331" s="48">
        <f>(N331-R331)*6.21%*80%</f>
        <v>4377.6649800000005</v>
      </c>
      <c r="Q331" s="48">
        <f>(N331-R331)*6.21%*20%</f>
        <v>1094.4162450000001</v>
      </c>
      <c r="R331" s="48">
        <f>N331*5%</f>
        <v>4637.75</v>
      </c>
      <c r="S331" s="48">
        <f>N331/J330</f>
        <v>131.36799467474896</v>
      </c>
      <c r="T331" s="2">
        <v>1866</v>
      </c>
      <c r="U331" s="4" t="s">
        <v>55</v>
      </c>
      <c r="V331" s="3"/>
      <c r="W331" s="17"/>
    </row>
    <row r="332" spans="1:23" ht="17.25" customHeight="1">
      <c r="A332" s="100"/>
      <c r="B332" s="100"/>
      <c r="C332" s="88"/>
      <c r="D332" s="100"/>
      <c r="E332" s="102"/>
      <c r="F332" s="102"/>
      <c r="G332" s="100"/>
      <c r="H332" s="100"/>
      <c r="I332" s="101"/>
      <c r="J332" s="101"/>
      <c r="K332" s="101"/>
      <c r="L332" s="117"/>
      <c r="M332" s="65" t="s">
        <v>67</v>
      </c>
      <c r="N332" s="2">
        <f>SUM(N330:N331)</f>
        <v>1284655</v>
      </c>
      <c r="O332" s="2">
        <v>1144633</v>
      </c>
      <c r="P332" s="2">
        <f>SUM(P330:P331)</f>
        <v>60630.57738000001</v>
      </c>
      <c r="Q332" s="2">
        <f>SUM(Q330:Q331)</f>
        <v>15157.644345000002</v>
      </c>
      <c r="R332" s="2">
        <f>SUM(R330:R331)</f>
        <v>64232.75</v>
      </c>
      <c r="S332" s="48">
        <f>N332/J330</f>
        <v>1819.4442477374764</v>
      </c>
      <c r="T332" s="2">
        <v>1866</v>
      </c>
      <c r="U332" s="4"/>
      <c r="V332" s="3"/>
      <c r="W332" s="17"/>
    </row>
    <row r="333" spans="1:23" ht="18" customHeight="1">
      <c r="A333" s="100" t="s">
        <v>827</v>
      </c>
      <c r="B333" s="100" t="s">
        <v>812</v>
      </c>
      <c r="C333" s="88" t="s">
        <v>230</v>
      </c>
      <c r="D333" s="100">
        <v>1969</v>
      </c>
      <c r="E333" s="102" t="s">
        <v>77</v>
      </c>
      <c r="F333" s="102" t="s">
        <v>349</v>
      </c>
      <c r="G333" s="100">
        <v>2</v>
      </c>
      <c r="H333" s="100">
        <v>2</v>
      </c>
      <c r="I333" s="101">
        <v>418.92</v>
      </c>
      <c r="J333" s="101">
        <v>382.92</v>
      </c>
      <c r="K333" s="101">
        <v>341.24</v>
      </c>
      <c r="L333" s="100">
        <v>20</v>
      </c>
      <c r="M333" s="65" t="s">
        <v>351</v>
      </c>
      <c r="N333" s="2">
        <v>714590</v>
      </c>
      <c r="O333" s="48">
        <f>(N333-R333)*93.79%</f>
        <v>636703.26295</v>
      </c>
      <c r="P333" s="48">
        <f>(N333-R333)*6.21%*80%</f>
        <v>33725.78964</v>
      </c>
      <c r="Q333" s="48">
        <f>(N333-R333)*6.21%*20%</f>
        <v>8431.44741</v>
      </c>
      <c r="R333" s="48">
        <f>N333*5%</f>
        <v>35729.5</v>
      </c>
      <c r="S333" s="48">
        <f>N333/J333</f>
        <v>1866.1600334273476</v>
      </c>
      <c r="T333" s="2">
        <v>1866</v>
      </c>
      <c r="U333" s="4" t="s">
        <v>55</v>
      </c>
      <c r="V333" s="3"/>
      <c r="W333" s="17"/>
    </row>
    <row r="334" spans="1:23" ht="27" customHeight="1">
      <c r="A334" s="100"/>
      <c r="B334" s="100"/>
      <c r="C334" s="88"/>
      <c r="D334" s="100"/>
      <c r="E334" s="102"/>
      <c r="F334" s="102"/>
      <c r="G334" s="100"/>
      <c r="H334" s="100"/>
      <c r="I334" s="101"/>
      <c r="J334" s="101"/>
      <c r="K334" s="101"/>
      <c r="L334" s="100"/>
      <c r="M334" s="65" t="s">
        <v>2</v>
      </c>
      <c r="N334" s="2">
        <v>12844</v>
      </c>
      <c r="O334" s="48">
        <f>(N334-R334)*93.79%</f>
        <v>11444.068220000001</v>
      </c>
      <c r="P334" s="48">
        <f>(N334-R334)*6.21%*80%</f>
        <v>606.185424</v>
      </c>
      <c r="Q334" s="48">
        <f>(N334-R334)*6.21%*20%</f>
        <v>151.546356</v>
      </c>
      <c r="R334" s="48">
        <f>N334*5%</f>
        <v>642.2</v>
      </c>
      <c r="S334" s="48">
        <f>N334/J333</f>
        <v>33.54225425676381</v>
      </c>
      <c r="T334" s="2">
        <v>1866</v>
      </c>
      <c r="U334" s="4" t="s">
        <v>55</v>
      </c>
      <c r="V334" s="3"/>
      <c r="W334" s="17"/>
    </row>
    <row r="335" spans="1:23" ht="21" customHeight="1">
      <c r="A335" s="100"/>
      <c r="B335" s="100"/>
      <c r="C335" s="88"/>
      <c r="D335" s="100"/>
      <c r="E335" s="102"/>
      <c r="F335" s="102"/>
      <c r="G335" s="100"/>
      <c r="H335" s="100"/>
      <c r="I335" s="101"/>
      <c r="J335" s="101"/>
      <c r="K335" s="101"/>
      <c r="L335" s="100"/>
      <c r="M335" s="65" t="s">
        <v>67</v>
      </c>
      <c r="N335" s="2">
        <f>SUM(N333:N334)</f>
        <v>727434</v>
      </c>
      <c r="O335" s="2">
        <v>648148</v>
      </c>
      <c r="P335" s="2">
        <v>34333</v>
      </c>
      <c r="Q335" s="2">
        <v>8582</v>
      </c>
      <c r="R335" s="2">
        <v>36371</v>
      </c>
      <c r="S335" s="48">
        <f>N335/J333</f>
        <v>1899.7022876841115</v>
      </c>
      <c r="T335" s="2">
        <v>1866</v>
      </c>
      <c r="U335" s="4"/>
      <c r="V335" s="3"/>
      <c r="W335" s="17"/>
    </row>
    <row r="336" spans="1:24" ht="20.25" customHeight="1">
      <c r="A336" s="88" t="s">
        <v>255</v>
      </c>
      <c r="B336" s="88"/>
      <c r="C336" s="88"/>
      <c r="D336" s="43"/>
      <c r="E336" s="43"/>
      <c r="F336" s="43"/>
      <c r="G336" s="43"/>
      <c r="H336" s="43"/>
      <c r="I336" s="46">
        <f>SUM(I306:I335)</f>
        <v>8239.71</v>
      </c>
      <c r="J336" s="46">
        <f>SUM(J306:J335)</f>
        <v>7117.65</v>
      </c>
      <c r="K336" s="46">
        <f>SUM(K306:K335)</f>
        <v>5159.749999999999</v>
      </c>
      <c r="L336" s="48">
        <f>SUM(L306:L335)</f>
        <v>377</v>
      </c>
      <c r="M336" s="43"/>
      <c r="N336" s="22">
        <f>ROUND(N311+N308+N314+N335+N317+N320+N323+N326+N329+N332,0)</f>
        <v>12464212</v>
      </c>
      <c r="O336" s="22">
        <v>11105676</v>
      </c>
      <c r="P336" s="22">
        <v>588260</v>
      </c>
      <c r="Q336" s="22">
        <v>147067</v>
      </c>
      <c r="R336" s="22">
        <v>623209</v>
      </c>
      <c r="S336" s="48">
        <f>N336/J336</f>
        <v>1751.1695573679515</v>
      </c>
      <c r="T336" s="2">
        <v>1866</v>
      </c>
      <c r="U336" s="4"/>
      <c r="V336" s="5"/>
      <c r="X336" s="26">
        <f>ROUND(SUM(O336:R336),0)</f>
        <v>12464212</v>
      </c>
    </row>
    <row r="337" spans="1:21" ht="15" customHeight="1">
      <c r="A337" s="76" t="s">
        <v>390</v>
      </c>
      <c r="B337" s="76"/>
      <c r="C337" s="77"/>
      <c r="D337" s="78"/>
      <c r="E337" s="78"/>
      <c r="F337" s="78"/>
      <c r="G337" s="79"/>
      <c r="H337" s="79"/>
      <c r="I337" s="80"/>
      <c r="J337" s="80"/>
      <c r="K337" s="80"/>
      <c r="L337" s="79"/>
      <c r="M337" s="77"/>
      <c r="N337" s="80"/>
      <c r="O337" s="80"/>
      <c r="P337" s="80"/>
      <c r="Q337" s="80"/>
      <c r="R337" s="80"/>
      <c r="S337" s="79"/>
      <c r="T337" s="80"/>
      <c r="U337" s="78"/>
    </row>
    <row r="338" spans="1:21" ht="15" customHeight="1">
      <c r="A338" s="76" t="s">
        <v>391</v>
      </c>
      <c r="B338" s="76"/>
      <c r="C338" s="77"/>
      <c r="D338" s="78"/>
      <c r="E338" s="78"/>
      <c r="F338" s="78"/>
      <c r="G338" s="79"/>
      <c r="H338" s="79"/>
      <c r="I338" s="80"/>
      <c r="J338" s="80"/>
      <c r="K338" s="80"/>
      <c r="L338" s="79"/>
      <c r="M338" s="77"/>
      <c r="N338" s="80"/>
      <c r="O338" s="80"/>
      <c r="P338" s="80"/>
      <c r="Q338" s="80"/>
      <c r="R338" s="80"/>
      <c r="S338" s="79"/>
      <c r="T338" s="80"/>
      <c r="U338" s="78"/>
    </row>
    <row r="339" spans="1:22" ht="15.75" customHeight="1">
      <c r="A339" s="44"/>
      <c r="B339" s="44"/>
      <c r="C339" s="43" t="s">
        <v>392</v>
      </c>
      <c r="D339" s="43"/>
      <c r="E339" s="43"/>
      <c r="F339" s="43"/>
      <c r="G339" s="43"/>
      <c r="H339" s="43"/>
      <c r="I339" s="46"/>
      <c r="J339" s="46"/>
      <c r="K339" s="46"/>
      <c r="L339" s="48"/>
      <c r="M339" s="43"/>
      <c r="N339" s="48"/>
      <c r="O339" s="48"/>
      <c r="P339" s="48"/>
      <c r="Q339" s="48"/>
      <c r="R339" s="48"/>
      <c r="S339" s="48"/>
      <c r="T339" s="48"/>
      <c r="U339" s="4"/>
      <c r="V339" s="5"/>
    </row>
    <row r="340" spans="1:21" ht="72" customHeight="1">
      <c r="A340" s="43" t="s">
        <v>828</v>
      </c>
      <c r="B340" s="43" t="s">
        <v>65</v>
      </c>
      <c r="C340" s="44" t="s">
        <v>207</v>
      </c>
      <c r="D340" s="43">
        <v>1983</v>
      </c>
      <c r="E340" s="45" t="s">
        <v>77</v>
      </c>
      <c r="F340" s="45" t="s">
        <v>349</v>
      </c>
      <c r="G340" s="43">
        <v>3</v>
      </c>
      <c r="H340" s="43">
        <v>1</v>
      </c>
      <c r="I340" s="46">
        <v>1774.9</v>
      </c>
      <c r="J340" s="46">
        <v>1423.9</v>
      </c>
      <c r="K340" s="46">
        <v>1100.79</v>
      </c>
      <c r="L340" s="56">
        <v>104</v>
      </c>
      <c r="M340" s="65" t="s">
        <v>351</v>
      </c>
      <c r="N340" s="2">
        <v>1539840</v>
      </c>
      <c r="O340" s="48">
        <f>ROUND((N340-R340)*93.79%,0)</f>
        <v>1372005</v>
      </c>
      <c r="P340" s="48">
        <f>(N340-R340)*6.21%*80%</f>
        <v>72674.28864000001</v>
      </c>
      <c r="Q340" s="48">
        <f>ROUND((N340-R340)*6.21%*20%,)</f>
        <v>18169</v>
      </c>
      <c r="R340" s="48">
        <f>ROUND(N340*5%,0)</f>
        <v>76992</v>
      </c>
      <c r="S340" s="48">
        <f aca="true" t="shared" si="46" ref="S340:S345">N340/J340</f>
        <v>1081.424257321441</v>
      </c>
      <c r="T340" s="2">
        <v>1533</v>
      </c>
      <c r="U340" s="4" t="s">
        <v>55</v>
      </c>
    </row>
    <row r="341" spans="1:21" ht="71.25" customHeight="1">
      <c r="A341" s="43" t="s">
        <v>829</v>
      </c>
      <c r="B341" s="43" t="s">
        <v>66</v>
      </c>
      <c r="C341" s="44" t="s">
        <v>393</v>
      </c>
      <c r="D341" s="43">
        <v>1969</v>
      </c>
      <c r="E341" s="45" t="s">
        <v>77</v>
      </c>
      <c r="F341" s="45" t="s">
        <v>349</v>
      </c>
      <c r="G341" s="43">
        <v>2</v>
      </c>
      <c r="H341" s="43">
        <v>2</v>
      </c>
      <c r="I341" s="46">
        <v>783.2</v>
      </c>
      <c r="J341" s="46">
        <v>721.5</v>
      </c>
      <c r="K341" s="46">
        <v>531.5</v>
      </c>
      <c r="L341" s="43">
        <v>39</v>
      </c>
      <c r="M341" s="65" t="s">
        <v>352</v>
      </c>
      <c r="N341" s="2">
        <v>961557</v>
      </c>
      <c r="O341" s="48">
        <f>ROUND((N341-R341)*93.79%,0)</f>
        <v>856752</v>
      </c>
      <c r="P341" s="48">
        <f>(N341-R341)*6.21%*80%</f>
        <v>45381.63672000001</v>
      </c>
      <c r="Q341" s="48">
        <f>ROUND((N341-R341)*6.21%*20%,)</f>
        <v>11345</v>
      </c>
      <c r="R341" s="48">
        <f>ROUND(N341*5%,0)</f>
        <v>48078</v>
      </c>
      <c r="S341" s="48">
        <f t="shared" si="46"/>
        <v>1332.7193347193347</v>
      </c>
      <c r="T341" s="2">
        <f>T340</f>
        <v>1533</v>
      </c>
      <c r="U341" s="4" t="s">
        <v>55</v>
      </c>
    </row>
    <row r="342" spans="1:21" ht="69" customHeight="1">
      <c r="A342" s="43" t="s">
        <v>830</v>
      </c>
      <c r="B342" s="43" t="s">
        <v>805</v>
      </c>
      <c r="C342" s="44" t="s">
        <v>394</v>
      </c>
      <c r="D342" s="43">
        <v>1969</v>
      </c>
      <c r="E342" s="45" t="s">
        <v>77</v>
      </c>
      <c r="F342" s="45" t="s">
        <v>349</v>
      </c>
      <c r="G342" s="43">
        <v>2</v>
      </c>
      <c r="H342" s="43">
        <v>2</v>
      </c>
      <c r="I342" s="46">
        <v>783.2</v>
      </c>
      <c r="J342" s="46">
        <v>721.5</v>
      </c>
      <c r="K342" s="46">
        <v>459.2</v>
      </c>
      <c r="L342" s="43">
        <v>41</v>
      </c>
      <c r="M342" s="65" t="s">
        <v>352</v>
      </c>
      <c r="N342" s="2">
        <v>961557</v>
      </c>
      <c r="O342" s="48">
        <f>ROUND((N342-R342)*93.79%,0)</f>
        <v>856752</v>
      </c>
      <c r="P342" s="48">
        <f>(N342-R342)*6.21%*80%</f>
        <v>45381.63672000001</v>
      </c>
      <c r="Q342" s="48">
        <f>ROUND((N342-R342)*6.21%*20%,)</f>
        <v>11345</v>
      </c>
      <c r="R342" s="48">
        <f>ROUND(N342*5%,0)</f>
        <v>48078</v>
      </c>
      <c r="S342" s="48">
        <f t="shared" si="46"/>
        <v>1332.7193347193347</v>
      </c>
      <c r="T342" s="2">
        <f>T340</f>
        <v>1533</v>
      </c>
      <c r="U342" s="4" t="s">
        <v>55</v>
      </c>
    </row>
    <row r="343" spans="1:22" ht="66" customHeight="1">
      <c r="A343" s="43" t="s">
        <v>831</v>
      </c>
      <c r="B343" s="43" t="s">
        <v>806</v>
      </c>
      <c r="C343" s="44" t="s">
        <v>395</v>
      </c>
      <c r="D343" s="43">
        <v>1977</v>
      </c>
      <c r="E343" s="45" t="s">
        <v>77</v>
      </c>
      <c r="F343" s="45" t="s">
        <v>349</v>
      </c>
      <c r="G343" s="43">
        <v>2</v>
      </c>
      <c r="H343" s="43">
        <v>3</v>
      </c>
      <c r="I343" s="46">
        <v>1590.4</v>
      </c>
      <c r="J343" s="46">
        <v>820.7</v>
      </c>
      <c r="K343" s="46">
        <v>691.95</v>
      </c>
      <c r="L343" s="48">
        <v>43</v>
      </c>
      <c r="M343" s="65" t="s">
        <v>351</v>
      </c>
      <c r="N343" s="2">
        <v>1257933</v>
      </c>
      <c r="O343" s="48">
        <f>ROUND((N343-R343)*93.79%,0)</f>
        <v>1120824</v>
      </c>
      <c r="P343" s="48">
        <f>(N343-R343)*6.21%*80%</f>
        <v>59369.38848</v>
      </c>
      <c r="Q343" s="48">
        <f>ROUND((N343-R343)*6.21%*20%,)</f>
        <v>14842</v>
      </c>
      <c r="R343" s="48">
        <f>ROUND(N343*5%,0)</f>
        <v>62897</v>
      </c>
      <c r="S343" s="48">
        <f t="shared" si="46"/>
        <v>1532.756183745583</v>
      </c>
      <c r="T343" s="2">
        <f>T340</f>
        <v>1533</v>
      </c>
      <c r="U343" s="4" t="s">
        <v>55</v>
      </c>
      <c r="V343" s="3"/>
    </row>
    <row r="344" spans="1:23" ht="76.5" customHeight="1">
      <c r="A344" s="43" t="s">
        <v>402</v>
      </c>
      <c r="B344" s="43" t="s">
        <v>807</v>
      </c>
      <c r="C344" s="44" t="s">
        <v>396</v>
      </c>
      <c r="D344" s="43">
        <v>1980</v>
      </c>
      <c r="E344" s="45" t="s">
        <v>77</v>
      </c>
      <c r="F344" s="45" t="s">
        <v>349</v>
      </c>
      <c r="G344" s="43">
        <v>3</v>
      </c>
      <c r="H344" s="43">
        <v>3</v>
      </c>
      <c r="I344" s="46">
        <v>2055.9</v>
      </c>
      <c r="J344" s="46">
        <v>1233.7</v>
      </c>
      <c r="K344" s="46">
        <v>1120.9</v>
      </c>
      <c r="L344" s="48">
        <v>68</v>
      </c>
      <c r="M344" s="65" t="s">
        <v>351</v>
      </c>
      <c r="N344" s="48">
        <v>1279080</v>
      </c>
      <c r="O344" s="48">
        <f>ROUND((N344-R344)*93.79%,0)</f>
        <v>1139667</v>
      </c>
      <c r="P344" s="48">
        <f>(N344-R344)*6.21%*80%</f>
        <v>60367.45968000001</v>
      </c>
      <c r="Q344" s="48">
        <f>ROUND((N344-R344)*6.21%*20%,)</f>
        <v>15092</v>
      </c>
      <c r="R344" s="48">
        <f>ROUND(N344*5%,0)</f>
        <v>63954</v>
      </c>
      <c r="S344" s="48">
        <f t="shared" si="46"/>
        <v>1036.7836589122153</v>
      </c>
      <c r="T344" s="2">
        <f>T340</f>
        <v>1533</v>
      </c>
      <c r="U344" s="4" t="s">
        <v>55</v>
      </c>
      <c r="V344" s="5"/>
      <c r="W344" s="17"/>
    </row>
    <row r="345" spans="1:24" ht="20.25" customHeight="1">
      <c r="A345" s="88" t="s">
        <v>67</v>
      </c>
      <c r="B345" s="88"/>
      <c r="C345" s="88"/>
      <c r="D345" s="43"/>
      <c r="E345" s="43"/>
      <c r="F345" s="43"/>
      <c r="G345" s="43"/>
      <c r="H345" s="43"/>
      <c r="I345" s="46">
        <f>SUM(I340:I344)</f>
        <v>6987.6</v>
      </c>
      <c r="J345" s="46">
        <f>SUM(J340:J344)</f>
        <v>4921.3</v>
      </c>
      <c r="K345" s="46">
        <f>SUM(K340:K344)</f>
        <v>3904.3399999999997</v>
      </c>
      <c r="L345" s="48">
        <f>SUM(L340:L344)</f>
        <v>295</v>
      </c>
      <c r="M345" s="43"/>
      <c r="N345" s="22">
        <f>ROUND(SUM(N340:N344),0)</f>
        <v>5999967</v>
      </c>
      <c r="O345" s="22">
        <v>5346001</v>
      </c>
      <c r="P345" s="22">
        <f>ROUND(SUM(P340:P344),0)</f>
        <v>283174</v>
      </c>
      <c r="Q345" s="22">
        <f>ROUND(SUM(Q340:Q344),0)</f>
        <v>70793</v>
      </c>
      <c r="R345" s="22">
        <f>ROUND(SUM(R340:R344),0)</f>
        <v>299999</v>
      </c>
      <c r="S345" s="48">
        <f t="shared" si="46"/>
        <v>1219.1833458638978</v>
      </c>
      <c r="T345" s="2">
        <f>T340</f>
        <v>1533</v>
      </c>
      <c r="U345" s="4"/>
      <c r="V345" s="5"/>
      <c r="X345" s="30">
        <f>ROUND(SUM(O345:R345),0)</f>
        <v>5999967</v>
      </c>
    </row>
    <row r="346" spans="1:21" ht="15.75" customHeight="1">
      <c r="A346" s="76" t="s">
        <v>236</v>
      </c>
      <c r="B346" s="76"/>
      <c r="C346" s="77"/>
      <c r="D346" s="78"/>
      <c r="E346" s="78"/>
      <c r="F346" s="78"/>
      <c r="G346" s="79"/>
      <c r="H346" s="79"/>
      <c r="I346" s="80"/>
      <c r="J346" s="80"/>
      <c r="K346" s="80"/>
      <c r="L346" s="79"/>
      <c r="M346" s="77"/>
      <c r="N346" s="80"/>
      <c r="O346" s="80"/>
      <c r="P346" s="80"/>
      <c r="Q346" s="80"/>
      <c r="R346" s="80"/>
      <c r="S346" s="79"/>
      <c r="T346" s="80"/>
      <c r="U346" s="78"/>
    </row>
    <row r="347" spans="1:21" ht="15" customHeight="1">
      <c r="A347" s="47"/>
      <c r="B347" s="47"/>
      <c r="C347" s="33" t="s">
        <v>237</v>
      </c>
      <c r="D347" s="58"/>
      <c r="E347" s="58"/>
      <c r="F347" s="58"/>
      <c r="G347" s="59"/>
      <c r="H347" s="59"/>
      <c r="I347" s="60"/>
      <c r="J347" s="60"/>
      <c r="K347" s="60"/>
      <c r="L347" s="59"/>
      <c r="M347" s="57"/>
      <c r="N347" s="60"/>
      <c r="O347" s="60"/>
      <c r="P347" s="60"/>
      <c r="Q347" s="60"/>
      <c r="R347" s="60"/>
      <c r="S347" s="59"/>
      <c r="T347" s="60"/>
      <c r="U347" s="58"/>
    </row>
    <row r="348" spans="1:21" ht="69" customHeight="1">
      <c r="A348" s="43" t="s">
        <v>403</v>
      </c>
      <c r="B348" s="43" t="s">
        <v>65</v>
      </c>
      <c r="C348" s="44" t="s">
        <v>245</v>
      </c>
      <c r="D348" s="43">
        <v>1956</v>
      </c>
      <c r="E348" s="45" t="s">
        <v>77</v>
      </c>
      <c r="F348" s="45" t="s">
        <v>349</v>
      </c>
      <c r="G348" s="43">
        <v>2</v>
      </c>
      <c r="H348" s="43">
        <v>1</v>
      </c>
      <c r="I348" s="46">
        <v>541.86</v>
      </c>
      <c r="J348" s="46">
        <v>495</v>
      </c>
      <c r="K348" s="46">
        <v>304.7</v>
      </c>
      <c r="L348" s="56">
        <v>16</v>
      </c>
      <c r="M348" s="65" t="s">
        <v>750</v>
      </c>
      <c r="N348" s="2">
        <v>397904</v>
      </c>
      <c r="O348" s="48">
        <v>354535</v>
      </c>
      <c r="P348" s="48">
        <f>(N348-R348)*6.21%*80%</f>
        <v>18779.48712</v>
      </c>
      <c r="Q348" s="48">
        <f>(N348-R348)*6.21%*20%</f>
        <v>4694.87178</v>
      </c>
      <c r="R348" s="48">
        <v>19895</v>
      </c>
      <c r="S348" s="48">
        <f>N348/J348</f>
        <v>803.8464646464646</v>
      </c>
      <c r="T348" s="2">
        <v>1319</v>
      </c>
      <c r="U348" s="4" t="s">
        <v>55</v>
      </c>
    </row>
    <row r="349" spans="1:21" ht="64.5" customHeight="1">
      <c r="A349" s="43" t="s">
        <v>404</v>
      </c>
      <c r="B349" s="43" t="s">
        <v>66</v>
      </c>
      <c r="C349" s="44" t="s">
        <v>246</v>
      </c>
      <c r="D349" s="43">
        <v>1968</v>
      </c>
      <c r="E349" s="45" t="s">
        <v>77</v>
      </c>
      <c r="F349" s="45" t="s">
        <v>349</v>
      </c>
      <c r="G349" s="43">
        <v>2</v>
      </c>
      <c r="H349" s="43">
        <v>2</v>
      </c>
      <c r="I349" s="46">
        <v>1199.65</v>
      </c>
      <c r="J349" s="46">
        <v>876.73</v>
      </c>
      <c r="K349" s="46">
        <v>831.78</v>
      </c>
      <c r="L349" s="43">
        <v>30</v>
      </c>
      <c r="M349" s="65" t="s">
        <v>351</v>
      </c>
      <c r="N349" s="2">
        <v>1085516</v>
      </c>
      <c r="O349" s="48">
        <f>(N349-R349)*93.79%</f>
        <v>967199.996</v>
      </c>
      <c r="P349" s="48">
        <f>(N349-R349)*6.21%*80%</f>
        <v>51232.00320000001</v>
      </c>
      <c r="Q349" s="48">
        <f>(N349-R349)*6.21%*20%</f>
        <v>12808.000800000002</v>
      </c>
      <c r="R349" s="48">
        <f>ROUND(N349*5%,0)</f>
        <v>54276</v>
      </c>
      <c r="S349" s="48">
        <f>N349/J349</f>
        <v>1238.1417312057304</v>
      </c>
      <c r="T349" s="2">
        <f>T348</f>
        <v>1319</v>
      </c>
      <c r="U349" s="4" t="s">
        <v>55</v>
      </c>
    </row>
    <row r="350" spans="1:21" ht="68.25" customHeight="1">
      <c r="A350" s="43" t="s">
        <v>405</v>
      </c>
      <c r="B350" s="43" t="s">
        <v>805</v>
      </c>
      <c r="C350" s="44" t="s">
        <v>247</v>
      </c>
      <c r="D350" s="43">
        <v>1960</v>
      </c>
      <c r="E350" s="45" t="s">
        <v>77</v>
      </c>
      <c r="F350" s="45" t="s">
        <v>349</v>
      </c>
      <c r="G350" s="43">
        <v>2</v>
      </c>
      <c r="H350" s="43">
        <v>2</v>
      </c>
      <c r="I350" s="46">
        <v>429.27</v>
      </c>
      <c r="J350" s="46">
        <v>391.72</v>
      </c>
      <c r="K350" s="46">
        <v>391.72</v>
      </c>
      <c r="L350" s="43">
        <v>22</v>
      </c>
      <c r="M350" s="65" t="s">
        <v>351</v>
      </c>
      <c r="N350" s="2">
        <v>516580</v>
      </c>
      <c r="O350" s="48">
        <f>(N350-R350)*93.79%</f>
        <v>460275.3629</v>
      </c>
      <c r="P350" s="48">
        <f>(N350-R350)*6.21%*80%</f>
        <v>24380.509680000003</v>
      </c>
      <c r="Q350" s="48">
        <f>(N350-R350)*6.21%*20%</f>
        <v>6095.127420000001</v>
      </c>
      <c r="R350" s="48">
        <f>ROUND(N350*5%,0)</f>
        <v>25829</v>
      </c>
      <c r="S350" s="48">
        <f>N350/J350</f>
        <v>1318.7480853670988</v>
      </c>
      <c r="T350" s="2">
        <f>T348</f>
        <v>1319</v>
      </c>
      <c r="U350" s="4" t="s">
        <v>55</v>
      </c>
    </row>
    <row r="351" spans="1:24" ht="20.25" customHeight="1">
      <c r="A351" s="88" t="s">
        <v>255</v>
      </c>
      <c r="B351" s="88"/>
      <c r="C351" s="88"/>
      <c r="D351" s="43"/>
      <c r="E351" s="43"/>
      <c r="F351" s="43"/>
      <c r="G351" s="43"/>
      <c r="H351" s="43"/>
      <c r="I351" s="46">
        <f>SUM(I348:I350)</f>
        <v>2170.78</v>
      </c>
      <c r="J351" s="46">
        <f>SUM(J348:J350)</f>
        <v>1763.45</v>
      </c>
      <c r="K351" s="46">
        <f>SUM(K348:K350)</f>
        <v>1528.2</v>
      </c>
      <c r="L351" s="48">
        <f>SUM(L348:L350)</f>
        <v>68</v>
      </c>
      <c r="M351" s="43"/>
      <c r="N351" s="22">
        <f>ROUND(SUM(N348:N350),0)</f>
        <v>2000000</v>
      </c>
      <c r="O351" s="22">
        <f>ROUND(SUM(O348:O350),0)</f>
        <v>1782010</v>
      </c>
      <c r="P351" s="22">
        <f>ROUND(SUM(P348:P350),0)</f>
        <v>94392</v>
      </c>
      <c r="Q351" s="22">
        <f>ROUND(SUM(Q348:Q350),0)</f>
        <v>23598</v>
      </c>
      <c r="R351" s="22">
        <f>ROUND(SUM(R348:R350),0)</f>
        <v>100000</v>
      </c>
      <c r="S351" s="48">
        <f>N351/J351</f>
        <v>1134.1404632963793</v>
      </c>
      <c r="T351" s="2">
        <f>T348</f>
        <v>1319</v>
      </c>
      <c r="U351" s="4"/>
      <c r="V351" s="5"/>
      <c r="X351" s="30">
        <f>ROUND(SUM(O351:R351),0)</f>
        <v>2000000</v>
      </c>
    </row>
    <row r="352" spans="1:21" ht="21" customHeight="1">
      <c r="A352" s="76" t="s">
        <v>1351</v>
      </c>
      <c r="B352" s="76"/>
      <c r="C352" s="77"/>
      <c r="D352" s="78"/>
      <c r="E352" s="78"/>
      <c r="F352" s="78"/>
      <c r="G352" s="79"/>
      <c r="H352" s="79"/>
      <c r="I352" s="80"/>
      <c r="J352" s="80"/>
      <c r="K352" s="80"/>
      <c r="L352" s="79"/>
      <c r="M352" s="77"/>
      <c r="N352" s="80"/>
      <c r="O352" s="80"/>
      <c r="P352" s="80"/>
      <c r="Q352" s="80"/>
      <c r="R352" s="80"/>
      <c r="S352" s="79"/>
      <c r="T352" s="80"/>
      <c r="U352" s="78"/>
    </row>
    <row r="353" spans="1:21" ht="15.75">
      <c r="A353" s="21"/>
      <c r="B353" s="21"/>
      <c r="C353" s="43" t="s">
        <v>1298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4" s="18" customFormat="1" ht="67.5" customHeight="1">
      <c r="A354" s="62" t="s">
        <v>406</v>
      </c>
      <c r="B354" s="62" t="s">
        <v>65</v>
      </c>
      <c r="C354" s="49" t="s">
        <v>248</v>
      </c>
      <c r="D354" s="55">
        <v>1958</v>
      </c>
      <c r="E354" s="45" t="s">
        <v>77</v>
      </c>
      <c r="F354" s="45" t="s">
        <v>354</v>
      </c>
      <c r="G354" s="55">
        <v>1</v>
      </c>
      <c r="H354" s="55">
        <v>3</v>
      </c>
      <c r="I354" s="64">
        <v>328.76</v>
      </c>
      <c r="J354" s="42">
        <v>274.4</v>
      </c>
      <c r="K354" s="55">
        <v>146.18</v>
      </c>
      <c r="L354" s="55">
        <v>11</v>
      </c>
      <c r="M354" s="65" t="s">
        <v>351</v>
      </c>
      <c r="N354" s="2">
        <v>1214684</v>
      </c>
      <c r="O354" s="48">
        <f>(N354-R354)*93.79%</f>
        <v>1082289.705</v>
      </c>
      <c r="P354" s="2">
        <f>ROUND((N354-R354)*6.21%*80%,0)</f>
        <v>57328</v>
      </c>
      <c r="Q354" s="2">
        <f>(N354-R354)*6.21%*20%</f>
        <v>14332.059000000001</v>
      </c>
      <c r="R354" s="2">
        <f>ROUND(N354*5%,0)</f>
        <v>60734</v>
      </c>
      <c r="S354" s="48">
        <f>N354/J354</f>
        <v>4426.6909620991255</v>
      </c>
      <c r="T354" s="2">
        <v>6640</v>
      </c>
      <c r="U354" s="4" t="s">
        <v>55</v>
      </c>
      <c r="X354" s="27"/>
    </row>
    <row r="355" spans="1:23" ht="18" customHeight="1">
      <c r="A355" s="103" t="s">
        <v>407</v>
      </c>
      <c r="B355" s="103" t="s">
        <v>66</v>
      </c>
      <c r="C355" s="95" t="s">
        <v>249</v>
      </c>
      <c r="D355" s="103">
        <v>1958</v>
      </c>
      <c r="E355" s="110" t="s">
        <v>1353</v>
      </c>
      <c r="F355" s="110" t="s">
        <v>349</v>
      </c>
      <c r="G355" s="103">
        <v>2</v>
      </c>
      <c r="H355" s="103">
        <v>1</v>
      </c>
      <c r="I355" s="106">
        <v>367.9</v>
      </c>
      <c r="J355" s="106">
        <v>333</v>
      </c>
      <c r="K355" s="106">
        <v>210.05</v>
      </c>
      <c r="L355" s="113">
        <v>29</v>
      </c>
      <c r="M355" s="65" t="s">
        <v>351</v>
      </c>
      <c r="N355" s="48">
        <v>1071519</v>
      </c>
      <c r="O355" s="48">
        <v>954728</v>
      </c>
      <c r="P355" s="2">
        <v>50572</v>
      </c>
      <c r="Q355" s="48">
        <f>(N355-R355)*6.21%*20%</f>
        <v>12642.852060000001</v>
      </c>
      <c r="R355" s="2">
        <f>ROUND(N355*5%,0)</f>
        <v>53576</v>
      </c>
      <c r="S355" s="48">
        <f>N355/J355</f>
        <v>3217.774774774775</v>
      </c>
      <c r="T355" s="2">
        <v>6640</v>
      </c>
      <c r="U355" s="4" t="s">
        <v>55</v>
      </c>
      <c r="V355" s="5"/>
      <c r="W355" s="17"/>
    </row>
    <row r="356" spans="1:23" ht="54.75" customHeight="1">
      <c r="A356" s="104"/>
      <c r="B356" s="104"/>
      <c r="C356" s="96"/>
      <c r="D356" s="104"/>
      <c r="E356" s="111"/>
      <c r="F356" s="111"/>
      <c r="G356" s="104"/>
      <c r="H356" s="104"/>
      <c r="I356" s="107"/>
      <c r="J356" s="107"/>
      <c r="K356" s="107"/>
      <c r="L356" s="114"/>
      <c r="M356" s="65" t="s">
        <v>802</v>
      </c>
      <c r="N356" s="48">
        <v>35052</v>
      </c>
      <c r="O356" s="48">
        <f>(N356-R356)*93.79%</f>
        <v>31231.132100000003</v>
      </c>
      <c r="P356" s="2">
        <f>ROUND((N356-R356)*6.21%*80%,0)</f>
        <v>1654</v>
      </c>
      <c r="Q356" s="48">
        <f>(N356-R356)*6.21%*20%</f>
        <v>413.57358000000005</v>
      </c>
      <c r="R356" s="2">
        <f>ROUND(N356*5%,0)</f>
        <v>1753</v>
      </c>
      <c r="S356" s="48">
        <f>N356/J355</f>
        <v>105.26126126126127</v>
      </c>
      <c r="T356" s="2">
        <v>6640</v>
      </c>
      <c r="U356" s="4" t="s">
        <v>1324</v>
      </c>
      <c r="V356" s="5"/>
      <c r="W356" s="17"/>
    </row>
    <row r="357" spans="1:23" ht="16.5" customHeight="1">
      <c r="A357" s="105"/>
      <c r="B357" s="105"/>
      <c r="C357" s="97"/>
      <c r="D357" s="105"/>
      <c r="E357" s="112"/>
      <c r="F357" s="112"/>
      <c r="G357" s="105"/>
      <c r="H357" s="105"/>
      <c r="I357" s="108"/>
      <c r="J357" s="108"/>
      <c r="K357" s="108"/>
      <c r="L357" s="83"/>
      <c r="M357" s="65" t="s">
        <v>67</v>
      </c>
      <c r="N357" s="48">
        <f>N356+N355</f>
        <v>1106571</v>
      </c>
      <c r="O357" s="48">
        <f>O356+O355</f>
        <v>985959.1321</v>
      </c>
      <c r="P357" s="48">
        <f>P356+P355</f>
        <v>52226</v>
      </c>
      <c r="Q357" s="48">
        <v>13057</v>
      </c>
      <c r="R357" s="48">
        <f>R356+R355</f>
        <v>55329</v>
      </c>
      <c r="S357" s="48">
        <f>N357/J355</f>
        <v>3323.036036036036</v>
      </c>
      <c r="T357" s="2">
        <v>6640</v>
      </c>
      <c r="U357" s="4"/>
      <c r="V357" s="5"/>
      <c r="W357" s="17"/>
    </row>
    <row r="358" spans="1:23" ht="18.75" customHeight="1">
      <c r="A358" s="103" t="s">
        <v>408</v>
      </c>
      <c r="B358" s="103" t="s">
        <v>805</v>
      </c>
      <c r="C358" s="95" t="s">
        <v>250</v>
      </c>
      <c r="D358" s="103">
        <v>1958</v>
      </c>
      <c r="E358" s="110" t="s">
        <v>77</v>
      </c>
      <c r="F358" s="110" t="s">
        <v>349</v>
      </c>
      <c r="G358" s="103">
        <v>2</v>
      </c>
      <c r="H358" s="103">
        <v>1</v>
      </c>
      <c r="I358" s="106">
        <v>367.7</v>
      </c>
      <c r="J358" s="106">
        <v>332.8</v>
      </c>
      <c r="K358" s="106">
        <v>202.07</v>
      </c>
      <c r="L358" s="113">
        <v>23</v>
      </c>
      <c r="M358" s="65" t="s">
        <v>351</v>
      </c>
      <c r="N358" s="48">
        <v>693694</v>
      </c>
      <c r="O358" s="48">
        <f>(N358-R358)*93.79%</f>
        <v>618084.5411</v>
      </c>
      <c r="P358" s="2">
        <f>ROUND((N358-R358)*6.21%*80%,0)</f>
        <v>32740</v>
      </c>
      <c r="Q358" s="48">
        <f>(N358-R358)*6.21%*20%</f>
        <v>8184.891780000002</v>
      </c>
      <c r="R358" s="2">
        <f>ROUND(N358*5%,0)</f>
        <v>34685</v>
      </c>
      <c r="S358" s="48">
        <f>N358/J358</f>
        <v>2084.4170673076924</v>
      </c>
      <c r="T358" s="2">
        <v>6640</v>
      </c>
      <c r="U358" s="4" t="s">
        <v>55</v>
      </c>
      <c r="V358" s="5"/>
      <c r="W358" s="17"/>
    </row>
    <row r="359" spans="1:23" ht="51" customHeight="1">
      <c r="A359" s="104"/>
      <c r="B359" s="104"/>
      <c r="C359" s="96"/>
      <c r="D359" s="104"/>
      <c r="E359" s="111"/>
      <c r="F359" s="111"/>
      <c r="G359" s="104"/>
      <c r="H359" s="104"/>
      <c r="I359" s="107"/>
      <c r="J359" s="107"/>
      <c r="K359" s="107"/>
      <c r="L359" s="114"/>
      <c r="M359" s="65" t="s">
        <v>802</v>
      </c>
      <c r="N359" s="48">
        <v>35051</v>
      </c>
      <c r="O359" s="48">
        <f>(N359-R359)*93.79%</f>
        <v>31230.1942</v>
      </c>
      <c r="P359" s="2">
        <f>ROUND((N359-R359)*6.21%*80%,0)</f>
        <v>1654</v>
      </c>
      <c r="Q359" s="48">
        <f>(N359-R359)*6.21%*20%</f>
        <v>413.56116000000003</v>
      </c>
      <c r="R359" s="2">
        <f>ROUND(N359*5%,0)</f>
        <v>1753</v>
      </c>
      <c r="S359" s="48">
        <f>N359/J358</f>
        <v>105.32151442307692</v>
      </c>
      <c r="T359" s="2">
        <v>6640</v>
      </c>
      <c r="U359" s="4" t="s">
        <v>1324</v>
      </c>
      <c r="V359" s="5"/>
      <c r="W359" s="17"/>
    </row>
    <row r="360" spans="1:23" ht="18" customHeight="1">
      <c r="A360" s="105"/>
      <c r="B360" s="105"/>
      <c r="C360" s="97"/>
      <c r="D360" s="105"/>
      <c r="E360" s="112"/>
      <c r="F360" s="112"/>
      <c r="G360" s="105"/>
      <c r="H360" s="105"/>
      <c r="I360" s="108"/>
      <c r="J360" s="108"/>
      <c r="K360" s="108"/>
      <c r="L360" s="83"/>
      <c r="M360" s="65" t="s">
        <v>67</v>
      </c>
      <c r="N360" s="48">
        <f>N359+N358</f>
        <v>728745</v>
      </c>
      <c r="O360" s="48">
        <f>O359+O358</f>
        <v>649314.7353000001</v>
      </c>
      <c r="P360" s="48">
        <f>P359+P358</f>
        <v>34394</v>
      </c>
      <c r="Q360" s="48">
        <f>Q359+Q358</f>
        <v>8598.452940000001</v>
      </c>
      <c r="R360" s="48">
        <f>R359+R358</f>
        <v>36438</v>
      </c>
      <c r="S360" s="48">
        <f>N360/J358</f>
        <v>2189.738581730769</v>
      </c>
      <c r="T360" s="2">
        <v>6640</v>
      </c>
      <c r="U360" s="4"/>
      <c r="V360" s="5"/>
      <c r="W360" s="17"/>
    </row>
    <row r="361" spans="1:23" ht="20.25" customHeight="1">
      <c r="A361" s="43"/>
      <c r="B361" s="43"/>
      <c r="C361" s="55" t="s">
        <v>379</v>
      </c>
      <c r="D361" s="43"/>
      <c r="E361" s="45"/>
      <c r="F361" s="45"/>
      <c r="G361" s="43"/>
      <c r="H361" s="43"/>
      <c r="I361" s="46"/>
      <c r="J361" s="46"/>
      <c r="K361" s="46"/>
      <c r="L361" s="43"/>
      <c r="M361" s="65"/>
      <c r="N361" s="2"/>
      <c r="O361" s="2"/>
      <c r="P361" s="2"/>
      <c r="Q361" s="2"/>
      <c r="R361" s="2"/>
      <c r="S361" s="48"/>
      <c r="T361" s="2"/>
      <c r="U361" s="4"/>
      <c r="V361" s="3"/>
      <c r="W361" s="17"/>
    </row>
    <row r="362" spans="1:23" ht="24.75" customHeight="1">
      <c r="A362" s="100" t="s">
        <v>409</v>
      </c>
      <c r="B362" s="100" t="s">
        <v>806</v>
      </c>
      <c r="C362" s="94" t="s">
        <v>251</v>
      </c>
      <c r="D362" s="100">
        <v>1992</v>
      </c>
      <c r="E362" s="102" t="s">
        <v>77</v>
      </c>
      <c r="F362" s="102" t="s">
        <v>349</v>
      </c>
      <c r="G362" s="100">
        <v>2</v>
      </c>
      <c r="H362" s="100">
        <v>1</v>
      </c>
      <c r="I362" s="101">
        <v>525.11</v>
      </c>
      <c r="J362" s="101">
        <v>303</v>
      </c>
      <c r="K362" s="101">
        <v>27.9</v>
      </c>
      <c r="L362" s="115">
        <v>9</v>
      </c>
      <c r="M362" s="65" t="s">
        <v>351</v>
      </c>
      <c r="N362" s="48">
        <v>1117239</v>
      </c>
      <c r="O362" s="48">
        <f>(N362-R362)*93.79%</f>
        <v>995465.5351950001</v>
      </c>
      <c r="P362" s="2">
        <f>ROUND((N362-R362)*6.21%*80%,0)</f>
        <v>52729</v>
      </c>
      <c r="Q362" s="48">
        <f>(N362-R362)*6.21%*20%</f>
        <v>13182.302961000001</v>
      </c>
      <c r="R362" s="48">
        <f>N362*5%</f>
        <v>55861.950000000004</v>
      </c>
      <c r="S362" s="48">
        <f>N362/J362</f>
        <v>3687.2574257425745</v>
      </c>
      <c r="T362" s="2">
        <v>6640</v>
      </c>
      <c r="U362" s="4" t="s">
        <v>55</v>
      </c>
      <c r="V362" s="5"/>
      <c r="W362" s="17"/>
    </row>
    <row r="363" spans="1:23" ht="36" customHeight="1">
      <c r="A363" s="100"/>
      <c r="B363" s="100"/>
      <c r="C363" s="94"/>
      <c r="D363" s="100"/>
      <c r="E363" s="102"/>
      <c r="F363" s="102"/>
      <c r="G363" s="100"/>
      <c r="H363" s="100"/>
      <c r="I363" s="101"/>
      <c r="J363" s="101"/>
      <c r="K363" s="101"/>
      <c r="L363" s="115"/>
      <c r="M363" s="65" t="s">
        <v>750</v>
      </c>
      <c r="N363" s="2">
        <v>894761</v>
      </c>
      <c r="O363" s="48">
        <f>(N363-R363)*93.79%</f>
        <v>797236.524805</v>
      </c>
      <c r="P363" s="48">
        <f>(N363-R363)*6.21%*80%</f>
        <v>42229.140156</v>
      </c>
      <c r="Q363" s="48">
        <f>(N363-R363)*6.21%*20%</f>
        <v>10557.285039</v>
      </c>
      <c r="R363" s="48">
        <f>N363*5%</f>
        <v>44738.05</v>
      </c>
      <c r="S363" s="48">
        <f>N363/J362</f>
        <v>2953.006600660066</v>
      </c>
      <c r="T363" s="2">
        <v>6640</v>
      </c>
      <c r="U363" s="4" t="s">
        <v>55</v>
      </c>
      <c r="V363" s="5"/>
      <c r="W363" s="17"/>
    </row>
    <row r="364" spans="1:23" ht="19.5" customHeight="1">
      <c r="A364" s="100"/>
      <c r="B364" s="100"/>
      <c r="C364" s="94"/>
      <c r="D364" s="100"/>
      <c r="E364" s="102"/>
      <c r="F364" s="102"/>
      <c r="G364" s="100"/>
      <c r="H364" s="100"/>
      <c r="I364" s="101"/>
      <c r="J364" s="101"/>
      <c r="K364" s="101"/>
      <c r="L364" s="115"/>
      <c r="M364" s="65" t="s">
        <v>67</v>
      </c>
      <c r="N364" s="48">
        <f>SUM(N362:N363)</f>
        <v>2012000</v>
      </c>
      <c r="O364" s="48">
        <f>SUM(O362:O363)</f>
        <v>1792702.06</v>
      </c>
      <c r="P364" s="48">
        <f>SUM(P362:P363)</f>
        <v>94958.14015600001</v>
      </c>
      <c r="Q364" s="48">
        <f>SUM(Q362:Q363)</f>
        <v>23739.588000000003</v>
      </c>
      <c r="R364" s="48">
        <f>SUM(R362:R363)</f>
        <v>100600</v>
      </c>
      <c r="S364" s="48">
        <f>N364/J362</f>
        <v>6640.26402640264</v>
      </c>
      <c r="T364" s="2">
        <v>6640</v>
      </c>
      <c r="U364" s="4"/>
      <c r="V364" s="5"/>
      <c r="W364" s="17"/>
    </row>
    <row r="365" spans="1:24" ht="19.5" customHeight="1">
      <c r="A365" s="88" t="s">
        <v>67</v>
      </c>
      <c r="B365" s="88"/>
      <c r="C365" s="88"/>
      <c r="D365" s="43"/>
      <c r="E365" s="43"/>
      <c r="F365" s="43"/>
      <c r="G365" s="43"/>
      <c r="H365" s="43"/>
      <c r="I365" s="46">
        <f>SUM(I354:I364)</f>
        <v>1589.4699999999998</v>
      </c>
      <c r="J365" s="46">
        <f>SUM(J354:J364)</f>
        <v>1243.2</v>
      </c>
      <c r="K365" s="46">
        <f>SUM(K354:K364)</f>
        <v>586.1999999999999</v>
      </c>
      <c r="L365" s="48">
        <f>SUM(L354:L364)</f>
        <v>72</v>
      </c>
      <c r="M365" s="43"/>
      <c r="N365" s="22">
        <f>N364+N360+N357+N354</f>
        <v>5062000</v>
      </c>
      <c r="O365" s="22">
        <f>O364+O360+O357+O354</f>
        <v>4510265.6324000005</v>
      </c>
      <c r="P365" s="22">
        <f>P364+P360+P357+P354</f>
        <v>238906.140156</v>
      </c>
      <c r="Q365" s="22">
        <f>Q364+Q360+Q357+Q354</f>
        <v>59727.09994000001</v>
      </c>
      <c r="R365" s="22">
        <f>R364+R360+R357+R354</f>
        <v>253101</v>
      </c>
      <c r="S365" s="48">
        <f>N365/J365</f>
        <v>4071.7503217503217</v>
      </c>
      <c r="T365" s="2">
        <v>6640</v>
      </c>
      <c r="U365" s="4"/>
      <c r="V365" s="5"/>
      <c r="X365" s="30">
        <f>ROUND(SUM(O365:R365),0)</f>
        <v>5062000</v>
      </c>
    </row>
    <row r="366" spans="1:21" ht="26.25" customHeight="1">
      <c r="A366" s="127" t="s">
        <v>252</v>
      </c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</row>
    <row r="367" spans="1:21" ht="24" customHeight="1">
      <c r="A367" s="127" t="s">
        <v>253</v>
      </c>
      <c r="B367" s="127"/>
      <c r="C367" s="130"/>
      <c r="D367" s="131"/>
      <c r="E367" s="131"/>
      <c r="F367" s="131"/>
      <c r="G367" s="132"/>
      <c r="H367" s="132"/>
      <c r="I367" s="133"/>
      <c r="J367" s="133"/>
      <c r="K367" s="133"/>
      <c r="L367" s="132"/>
      <c r="M367" s="130"/>
      <c r="N367" s="133"/>
      <c r="O367" s="133"/>
      <c r="P367" s="133"/>
      <c r="Q367" s="133"/>
      <c r="R367" s="133"/>
      <c r="S367" s="132"/>
      <c r="T367" s="133"/>
      <c r="U367" s="131"/>
    </row>
    <row r="368" spans="1:21" ht="24" customHeight="1">
      <c r="A368" s="47"/>
      <c r="B368" s="47"/>
      <c r="C368" s="33" t="s">
        <v>254</v>
      </c>
      <c r="D368" s="58"/>
      <c r="E368" s="58"/>
      <c r="F368" s="58"/>
      <c r="G368" s="59"/>
      <c r="H368" s="59"/>
      <c r="I368" s="60"/>
      <c r="J368" s="60"/>
      <c r="K368" s="60"/>
      <c r="L368" s="59"/>
      <c r="M368" s="57"/>
      <c r="N368" s="60"/>
      <c r="O368" s="60"/>
      <c r="P368" s="60"/>
      <c r="Q368" s="60"/>
      <c r="R368" s="60"/>
      <c r="S368" s="59"/>
      <c r="T368" s="60"/>
      <c r="U368" s="58"/>
    </row>
    <row r="369" spans="1:22" ht="20.25" customHeight="1">
      <c r="A369" s="100" t="s">
        <v>415</v>
      </c>
      <c r="B369" s="100" t="s">
        <v>65</v>
      </c>
      <c r="C369" s="88" t="s">
        <v>381</v>
      </c>
      <c r="D369" s="100">
        <v>1984</v>
      </c>
      <c r="E369" s="102" t="s">
        <v>77</v>
      </c>
      <c r="F369" s="102" t="s">
        <v>349</v>
      </c>
      <c r="G369" s="100">
        <v>2</v>
      </c>
      <c r="H369" s="100">
        <v>3</v>
      </c>
      <c r="I369" s="101">
        <v>1641.02</v>
      </c>
      <c r="J369" s="101">
        <v>956.62</v>
      </c>
      <c r="K369" s="101">
        <v>762.1</v>
      </c>
      <c r="L369" s="100">
        <v>48</v>
      </c>
      <c r="M369" s="65" t="s">
        <v>352</v>
      </c>
      <c r="N369" s="2">
        <v>1690949</v>
      </c>
      <c r="O369" s="48">
        <f>(N369-R369)*93.79%</f>
        <v>1506644.0137450001</v>
      </c>
      <c r="P369" s="48">
        <f>(N369-R369)*6.21%*80%</f>
        <v>79806.02900400001</v>
      </c>
      <c r="Q369" s="48">
        <f>(N369-R369)*6.21%*20%</f>
        <v>19951.507251000003</v>
      </c>
      <c r="R369" s="48">
        <f>N369*5%</f>
        <v>84547.45000000001</v>
      </c>
      <c r="S369" s="48">
        <f>N369/J369</f>
        <v>1767.6287345027283</v>
      </c>
      <c r="T369" s="2">
        <v>2479</v>
      </c>
      <c r="U369" s="4" t="s">
        <v>55</v>
      </c>
      <c r="V369" s="16"/>
    </row>
    <row r="370" spans="1:22" ht="30" customHeight="1">
      <c r="A370" s="100"/>
      <c r="B370" s="100"/>
      <c r="C370" s="88"/>
      <c r="D370" s="100"/>
      <c r="E370" s="102"/>
      <c r="F370" s="102"/>
      <c r="G370" s="100"/>
      <c r="H370" s="100"/>
      <c r="I370" s="101"/>
      <c r="J370" s="101"/>
      <c r="K370" s="101"/>
      <c r="L370" s="100"/>
      <c r="M370" s="65" t="s">
        <v>382</v>
      </c>
      <c r="N370" s="2">
        <v>94537</v>
      </c>
      <c r="O370" s="48">
        <f>(N370-R370)*93.79%</f>
        <v>84232.939685</v>
      </c>
      <c r="P370" s="48">
        <f>(N370-R370)*6.21%*80%</f>
        <v>4461.768252000001</v>
      </c>
      <c r="Q370" s="48">
        <f>(N370-R370)*6.21%*20%</f>
        <v>1115.4420630000002</v>
      </c>
      <c r="R370" s="48">
        <f>N370*5%</f>
        <v>4726.85</v>
      </c>
      <c r="S370" s="48">
        <f>N370/J369</f>
        <v>98.82398444523426</v>
      </c>
      <c r="T370" s="2">
        <f>T369</f>
        <v>2479</v>
      </c>
      <c r="U370" s="4" t="s">
        <v>54</v>
      </c>
      <c r="V370" s="16"/>
    </row>
    <row r="371" spans="1:22" ht="60" customHeight="1">
      <c r="A371" s="100"/>
      <c r="B371" s="100"/>
      <c r="C371" s="88"/>
      <c r="D371" s="100"/>
      <c r="E371" s="102"/>
      <c r="F371" s="102"/>
      <c r="G371" s="100"/>
      <c r="H371" s="100"/>
      <c r="I371" s="101"/>
      <c r="J371" s="101"/>
      <c r="K371" s="101"/>
      <c r="L371" s="100"/>
      <c r="M371" s="65" t="s">
        <v>380</v>
      </c>
      <c r="N371" s="2">
        <v>62985</v>
      </c>
      <c r="O371" s="48">
        <f>(N371-R371)*93.79%</f>
        <v>56119.949925</v>
      </c>
      <c r="P371" s="48">
        <f>(N371-R371)*6.21%*80%</f>
        <v>2972.64006</v>
      </c>
      <c r="Q371" s="48">
        <f>(N371-R371)*6.21%*20%</f>
        <v>743.160015</v>
      </c>
      <c r="R371" s="48">
        <f>N371*5%</f>
        <v>3149.25</v>
      </c>
      <c r="S371" s="48">
        <f>N371/J369</f>
        <v>65.84119085948443</v>
      </c>
      <c r="T371" s="2">
        <f>T370</f>
        <v>2479</v>
      </c>
      <c r="U371" s="4" t="s">
        <v>54</v>
      </c>
      <c r="V371" s="16"/>
    </row>
    <row r="372" spans="1:22" ht="52.5" customHeight="1">
      <c r="A372" s="100"/>
      <c r="B372" s="100"/>
      <c r="C372" s="88"/>
      <c r="D372" s="100"/>
      <c r="E372" s="102"/>
      <c r="F372" s="102"/>
      <c r="G372" s="100"/>
      <c r="H372" s="100"/>
      <c r="I372" s="101"/>
      <c r="J372" s="101"/>
      <c r="K372" s="101"/>
      <c r="L372" s="100"/>
      <c r="M372" s="65" t="s">
        <v>1323</v>
      </c>
      <c r="N372" s="2">
        <v>210926</v>
      </c>
      <c r="O372" s="48">
        <f>(N372-R372)*93.79%</f>
        <v>187936.12063000002</v>
      </c>
      <c r="P372" s="48">
        <f>(N372-R372)*6.21%*80%</f>
        <v>9954.863496000002</v>
      </c>
      <c r="Q372" s="48">
        <f>(N372-R372)*6.21%*20%</f>
        <v>2488.7158740000004</v>
      </c>
      <c r="R372" s="48">
        <f>N372*5%</f>
        <v>10546.300000000001</v>
      </c>
      <c r="S372" s="48">
        <f>N372/J369</f>
        <v>220.4908950262382</v>
      </c>
      <c r="T372" s="2">
        <f>T371</f>
        <v>2479</v>
      </c>
      <c r="U372" s="4" t="s">
        <v>54</v>
      </c>
      <c r="V372" s="16"/>
    </row>
    <row r="373" spans="1:22" ht="29.25" customHeight="1">
      <c r="A373" s="100"/>
      <c r="B373" s="100"/>
      <c r="C373" s="88"/>
      <c r="D373" s="100"/>
      <c r="E373" s="102"/>
      <c r="F373" s="102"/>
      <c r="G373" s="100"/>
      <c r="H373" s="100"/>
      <c r="I373" s="101"/>
      <c r="J373" s="101"/>
      <c r="K373" s="101"/>
      <c r="L373" s="100"/>
      <c r="M373" s="65" t="s">
        <v>750</v>
      </c>
      <c r="N373" s="2">
        <v>263355</v>
      </c>
      <c r="O373" s="48">
        <f>(N373-R373)*93.79%</f>
        <v>234650.621775</v>
      </c>
      <c r="P373" s="48">
        <f>(N373-R373)*6.21%*80%</f>
        <v>12429.302580000001</v>
      </c>
      <c r="Q373" s="48">
        <f>(N373-R373)*6.21%*20%</f>
        <v>3107.3256450000003</v>
      </c>
      <c r="R373" s="48">
        <f>N373*5%</f>
        <v>13167.75</v>
      </c>
      <c r="S373" s="48">
        <f>N373/J369</f>
        <v>275.2974012669608</v>
      </c>
      <c r="T373" s="2">
        <f>T372</f>
        <v>2479</v>
      </c>
      <c r="U373" s="4" t="s">
        <v>54</v>
      </c>
      <c r="V373" s="16"/>
    </row>
    <row r="374" spans="1:22" ht="36.75" customHeight="1">
      <c r="A374" s="100"/>
      <c r="B374" s="100"/>
      <c r="C374" s="88"/>
      <c r="D374" s="100"/>
      <c r="E374" s="102"/>
      <c r="F374" s="102"/>
      <c r="G374" s="100"/>
      <c r="H374" s="100"/>
      <c r="I374" s="101"/>
      <c r="J374" s="101"/>
      <c r="K374" s="101"/>
      <c r="L374" s="100"/>
      <c r="M374" s="65" t="s">
        <v>67</v>
      </c>
      <c r="N374" s="2">
        <f>N373+N372+N371+N370+N369</f>
        <v>2322752</v>
      </c>
      <c r="O374" s="2">
        <v>2069583</v>
      </c>
      <c r="P374" s="2">
        <f>P373+P372+P371+P370+P369</f>
        <v>109624.60339200002</v>
      </c>
      <c r="Q374" s="2">
        <f>Q373+Q372+Q371+Q370+Q369</f>
        <v>27406.150848000005</v>
      </c>
      <c r="R374" s="2">
        <f>R373+R372+R371+R370+R369</f>
        <v>116137.6</v>
      </c>
      <c r="S374" s="48">
        <f>N374/J369</f>
        <v>2428.082206100646</v>
      </c>
      <c r="T374" s="2">
        <f>T373</f>
        <v>2479</v>
      </c>
      <c r="U374" s="4"/>
      <c r="V374" s="16"/>
    </row>
    <row r="375" spans="1:22" ht="21.75" customHeight="1">
      <c r="A375" s="100" t="s">
        <v>416</v>
      </c>
      <c r="B375" s="100" t="s">
        <v>66</v>
      </c>
      <c r="C375" s="88" t="s">
        <v>265</v>
      </c>
      <c r="D375" s="100">
        <v>1978</v>
      </c>
      <c r="E375" s="102" t="s">
        <v>77</v>
      </c>
      <c r="F375" s="102" t="s">
        <v>358</v>
      </c>
      <c r="G375" s="100">
        <v>2</v>
      </c>
      <c r="H375" s="100">
        <v>3</v>
      </c>
      <c r="I375" s="101">
        <v>1437.43</v>
      </c>
      <c r="J375" s="101">
        <v>892.53</v>
      </c>
      <c r="K375" s="101">
        <v>755.8</v>
      </c>
      <c r="L375" s="100">
        <v>40</v>
      </c>
      <c r="M375" s="65" t="s">
        <v>351</v>
      </c>
      <c r="N375" s="2">
        <v>1501120</v>
      </c>
      <c r="O375" s="48">
        <f>(N375-R375)*93.79%</f>
        <v>1337505.4256000002</v>
      </c>
      <c r="P375" s="48">
        <f>(N375-R375)*6.21%*80%</f>
        <v>70846.85952</v>
      </c>
      <c r="Q375" s="48">
        <f>(N375-R375)*6.21%*20%</f>
        <v>17711.71488</v>
      </c>
      <c r="R375" s="48">
        <f>N375*5%</f>
        <v>75056</v>
      </c>
      <c r="S375" s="48">
        <f>N375/J375</f>
        <v>1681.870637401544</v>
      </c>
      <c r="T375" s="2">
        <f>T373</f>
        <v>2479</v>
      </c>
      <c r="U375" s="4" t="s">
        <v>54</v>
      </c>
      <c r="V375" s="3"/>
    </row>
    <row r="376" spans="1:22" ht="63" customHeight="1">
      <c r="A376" s="100"/>
      <c r="B376" s="100"/>
      <c r="C376" s="88"/>
      <c r="D376" s="100"/>
      <c r="E376" s="102"/>
      <c r="F376" s="102"/>
      <c r="G376" s="100"/>
      <c r="H376" s="100"/>
      <c r="I376" s="101"/>
      <c r="J376" s="101"/>
      <c r="K376" s="101"/>
      <c r="L376" s="100"/>
      <c r="M376" s="65" t="s">
        <v>1327</v>
      </c>
      <c r="N376" s="2">
        <v>162715</v>
      </c>
      <c r="O376" s="48">
        <f>(N376-R376)*93.79%</f>
        <v>144979.878575</v>
      </c>
      <c r="P376" s="48">
        <f>(N376-R376)*6.21%*80%</f>
        <v>7679.497140000001</v>
      </c>
      <c r="Q376" s="48">
        <f>(N376-R376)*6.21%*20%</f>
        <v>1919.8742850000003</v>
      </c>
      <c r="R376" s="48">
        <f>N376*5%</f>
        <v>8135.75</v>
      </c>
      <c r="S376" s="48">
        <f>N376/J375</f>
        <v>182.30759750372536</v>
      </c>
      <c r="T376" s="2">
        <f>T375</f>
        <v>2479</v>
      </c>
      <c r="U376" s="4" t="s">
        <v>54</v>
      </c>
      <c r="V376" s="3"/>
    </row>
    <row r="377" spans="1:22" ht="33.75" customHeight="1">
      <c r="A377" s="100"/>
      <c r="B377" s="100"/>
      <c r="C377" s="88"/>
      <c r="D377" s="100"/>
      <c r="E377" s="102"/>
      <c r="F377" s="102"/>
      <c r="G377" s="100"/>
      <c r="H377" s="100"/>
      <c r="I377" s="101"/>
      <c r="J377" s="101"/>
      <c r="K377" s="101"/>
      <c r="L377" s="100"/>
      <c r="M377" s="65" t="s">
        <v>750</v>
      </c>
      <c r="N377" s="2">
        <v>498148</v>
      </c>
      <c r="O377" s="48">
        <f>(N377-R377)*93.79%</f>
        <v>443852.35874</v>
      </c>
      <c r="P377" s="48">
        <f>(N377-R377)*6.21%*80%</f>
        <v>23510.593008</v>
      </c>
      <c r="Q377" s="48">
        <f>(N377-R377)*6.21%*20%</f>
        <v>5877.648252</v>
      </c>
      <c r="R377" s="48">
        <f>N377*5%</f>
        <v>24907.4</v>
      </c>
      <c r="S377" s="48">
        <f>N377/J375</f>
        <v>558.1302589268709</v>
      </c>
      <c r="T377" s="2">
        <f>T375</f>
        <v>2479</v>
      </c>
      <c r="U377" s="4" t="s">
        <v>55</v>
      </c>
      <c r="V377" s="3"/>
    </row>
    <row r="378" spans="1:22" ht="31.5" customHeight="1">
      <c r="A378" s="100"/>
      <c r="B378" s="100"/>
      <c r="C378" s="88"/>
      <c r="D378" s="100"/>
      <c r="E378" s="102"/>
      <c r="F378" s="102"/>
      <c r="G378" s="100"/>
      <c r="H378" s="100"/>
      <c r="I378" s="101"/>
      <c r="J378" s="101"/>
      <c r="K378" s="101"/>
      <c r="L378" s="100"/>
      <c r="M378" s="65" t="s">
        <v>67</v>
      </c>
      <c r="N378" s="2">
        <f>SUM(N375:N377)</f>
        <v>2161983</v>
      </c>
      <c r="O378" s="2">
        <f>SUM(O375:O377)</f>
        <v>1926337.6629150002</v>
      </c>
      <c r="P378" s="2">
        <f>SUM(P375:P377)</f>
        <v>102036.949668</v>
      </c>
      <c r="Q378" s="2">
        <f>SUM(Q375:Q377)</f>
        <v>25509.237417</v>
      </c>
      <c r="R378" s="2">
        <f>SUM(R375:R377)</f>
        <v>108099.15</v>
      </c>
      <c r="S378" s="48">
        <f>N378/J375</f>
        <v>2422.3084938321404</v>
      </c>
      <c r="T378" s="2">
        <f>T375</f>
        <v>2479</v>
      </c>
      <c r="U378" s="4"/>
      <c r="V378" s="16"/>
    </row>
    <row r="379" spans="1:23" ht="24" customHeight="1">
      <c r="A379" s="100" t="s">
        <v>417</v>
      </c>
      <c r="B379" s="100" t="s">
        <v>805</v>
      </c>
      <c r="C379" s="88" t="s">
        <v>261</v>
      </c>
      <c r="D379" s="100">
        <v>1987</v>
      </c>
      <c r="E379" s="102" t="s">
        <v>77</v>
      </c>
      <c r="F379" s="102" t="s">
        <v>358</v>
      </c>
      <c r="G379" s="100">
        <v>2</v>
      </c>
      <c r="H379" s="100">
        <v>3</v>
      </c>
      <c r="I379" s="101">
        <v>1437.91</v>
      </c>
      <c r="J379" s="101">
        <v>900.52</v>
      </c>
      <c r="K379" s="101">
        <v>695.2</v>
      </c>
      <c r="L379" s="117">
        <v>47</v>
      </c>
      <c r="M379" s="65" t="s">
        <v>351</v>
      </c>
      <c r="N379" s="2">
        <v>439755</v>
      </c>
      <c r="O379" s="48">
        <f aca="true" t="shared" si="47" ref="O379:O384">(N379-R379)*93.79%</f>
        <v>391823.903775</v>
      </c>
      <c r="P379" s="48">
        <f aca="true" t="shared" si="48" ref="P379:P384">ROUND((N379-R379)*6.21%*80%,0)</f>
        <v>20755</v>
      </c>
      <c r="Q379" s="48">
        <f aca="true" t="shared" si="49" ref="Q379:Q384">(N379-R379)*6.21%*20%</f>
        <v>5188.669245000001</v>
      </c>
      <c r="R379" s="48">
        <f aca="true" t="shared" si="50" ref="R379:R384">N379*5%</f>
        <v>21987.75</v>
      </c>
      <c r="S379" s="48">
        <f>N379/J379</f>
        <v>488.3345178341403</v>
      </c>
      <c r="T379" s="2">
        <f>T375</f>
        <v>2479</v>
      </c>
      <c r="U379" s="4" t="s">
        <v>55</v>
      </c>
      <c r="V379" s="3"/>
      <c r="W379" s="17"/>
    </row>
    <row r="380" spans="1:23" ht="59.25" customHeight="1">
      <c r="A380" s="100"/>
      <c r="B380" s="100"/>
      <c r="C380" s="88"/>
      <c r="D380" s="100"/>
      <c r="E380" s="102"/>
      <c r="F380" s="102"/>
      <c r="G380" s="100"/>
      <c r="H380" s="100"/>
      <c r="I380" s="101"/>
      <c r="J380" s="101"/>
      <c r="K380" s="101"/>
      <c r="L380" s="117"/>
      <c r="M380" s="65" t="s">
        <v>868</v>
      </c>
      <c r="N380" s="2">
        <v>429039</v>
      </c>
      <c r="O380" s="48">
        <f t="shared" si="47"/>
        <v>382275.894195</v>
      </c>
      <c r="P380" s="48">
        <f t="shared" si="48"/>
        <v>20249</v>
      </c>
      <c r="Q380" s="48">
        <f t="shared" si="49"/>
        <v>5062.231161</v>
      </c>
      <c r="R380" s="48">
        <f t="shared" si="50"/>
        <v>21451.95</v>
      </c>
      <c r="S380" s="48">
        <f>N380/J379</f>
        <v>476.4347266024075</v>
      </c>
      <c r="T380" s="2">
        <f>T376</f>
        <v>2479</v>
      </c>
      <c r="U380" s="4" t="s">
        <v>55</v>
      </c>
      <c r="V380" s="3"/>
      <c r="W380" s="17"/>
    </row>
    <row r="381" spans="1:23" ht="60.75" customHeight="1">
      <c r="A381" s="100"/>
      <c r="B381" s="100"/>
      <c r="C381" s="88"/>
      <c r="D381" s="100"/>
      <c r="E381" s="102"/>
      <c r="F381" s="102"/>
      <c r="G381" s="100"/>
      <c r="H381" s="100"/>
      <c r="I381" s="101"/>
      <c r="J381" s="101"/>
      <c r="K381" s="101"/>
      <c r="L381" s="117"/>
      <c r="M381" s="65" t="s">
        <v>380</v>
      </c>
      <c r="N381" s="2">
        <v>60261</v>
      </c>
      <c r="O381" s="48">
        <f t="shared" si="47"/>
        <v>53692.852305</v>
      </c>
      <c r="P381" s="48">
        <f t="shared" si="48"/>
        <v>2844</v>
      </c>
      <c r="Q381" s="48">
        <f t="shared" si="49"/>
        <v>711.019539</v>
      </c>
      <c r="R381" s="48">
        <f t="shared" si="50"/>
        <v>3013.05</v>
      </c>
      <c r="S381" s="48">
        <f>N381/J379</f>
        <v>66.91800293163949</v>
      </c>
      <c r="T381" s="2">
        <f>T380</f>
        <v>2479</v>
      </c>
      <c r="U381" s="4" t="s">
        <v>55</v>
      </c>
      <c r="V381" s="3"/>
      <c r="W381" s="17"/>
    </row>
    <row r="382" spans="1:23" ht="34.5" customHeight="1">
      <c r="A382" s="100"/>
      <c r="B382" s="100"/>
      <c r="C382" s="88"/>
      <c r="D382" s="100"/>
      <c r="E382" s="102"/>
      <c r="F382" s="102"/>
      <c r="G382" s="100"/>
      <c r="H382" s="100"/>
      <c r="I382" s="101"/>
      <c r="J382" s="101"/>
      <c r="K382" s="101"/>
      <c r="L382" s="117"/>
      <c r="M382" s="65" t="s">
        <v>750</v>
      </c>
      <c r="N382" s="2">
        <v>498699</v>
      </c>
      <c r="O382" s="48">
        <f t="shared" si="47"/>
        <v>444343.302495</v>
      </c>
      <c r="P382" s="48">
        <f t="shared" si="48"/>
        <v>23537</v>
      </c>
      <c r="Q382" s="48">
        <f t="shared" si="49"/>
        <v>5884.149501</v>
      </c>
      <c r="R382" s="48">
        <f t="shared" si="50"/>
        <v>24934.95</v>
      </c>
      <c r="S382" s="48">
        <f>N382/J379</f>
        <v>553.7900324257096</v>
      </c>
      <c r="T382" s="2">
        <f>T381</f>
        <v>2479</v>
      </c>
      <c r="U382" s="4" t="s">
        <v>55</v>
      </c>
      <c r="V382" s="3"/>
      <c r="W382" s="17"/>
    </row>
    <row r="383" spans="1:23" ht="29.25" customHeight="1">
      <c r="A383" s="100"/>
      <c r="B383" s="100"/>
      <c r="C383" s="88"/>
      <c r="D383" s="100"/>
      <c r="E383" s="102"/>
      <c r="F383" s="102"/>
      <c r="G383" s="100"/>
      <c r="H383" s="100"/>
      <c r="I383" s="101"/>
      <c r="J383" s="101"/>
      <c r="K383" s="101"/>
      <c r="L383" s="117"/>
      <c r="M383" s="65" t="s">
        <v>382</v>
      </c>
      <c r="N383" s="2">
        <v>82049</v>
      </c>
      <c r="O383" s="48">
        <f t="shared" si="47"/>
        <v>73106.069245</v>
      </c>
      <c r="P383" s="48">
        <f t="shared" si="48"/>
        <v>3872</v>
      </c>
      <c r="Q383" s="48">
        <f t="shared" si="49"/>
        <v>968.0961510000002</v>
      </c>
      <c r="R383" s="48">
        <f t="shared" si="50"/>
        <v>4102.45</v>
      </c>
      <c r="S383" s="48">
        <f>N383/J379</f>
        <v>91.11291253942167</v>
      </c>
      <c r="T383" s="2">
        <f>T378</f>
        <v>2479</v>
      </c>
      <c r="U383" s="4" t="s">
        <v>1324</v>
      </c>
      <c r="V383" s="3"/>
      <c r="W383" s="17"/>
    </row>
    <row r="384" spans="1:23" ht="51" customHeight="1">
      <c r="A384" s="100"/>
      <c r="B384" s="100"/>
      <c r="C384" s="88"/>
      <c r="D384" s="100"/>
      <c r="E384" s="102"/>
      <c r="F384" s="102"/>
      <c r="G384" s="100"/>
      <c r="H384" s="100"/>
      <c r="I384" s="101"/>
      <c r="J384" s="101"/>
      <c r="K384" s="101"/>
      <c r="L384" s="117"/>
      <c r="M384" s="65" t="s">
        <v>1323</v>
      </c>
      <c r="N384" s="2">
        <v>147573</v>
      </c>
      <c r="O384" s="48">
        <f t="shared" si="47"/>
        <v>131488.280865</v>
      </c>
      <c r="P384" s="48">
        <f t="shared" si="48"/>
        <v>6965</v>
      </c>
      <c r="Q384" s="48">
        <f t="shared" si="49"/>
        <v>1741.2138270000005</v>
      </c>
      <c r="R384" s="48">
        <f t="shared" si="50"/>
        <v>7378.650000000001</v>
      </c>
      <c r="S384" s="48">
        <f>N384/J379</f>
        <v>163.87531648380937</v>
      </c>
      <c r="T384" s="2">
        <f>T380</f>
        <v>2479</v>
      </c>
      <c r="U384" s="4" t="s">
        <v>1324</v>
      </c>
      <c r="V384" s="3"/>
      <c r="W384" s="17"/>
    </row>
    <row r="385" spans="1:23" ht="30" customHeight="1">
      <c r="A385" s="100"/>
      <c r="B385" s="100"/>
      <c r="C385" s="88"/>
      <c r="D385" s="100"/>
      <c r="E385" s="102"/>
      <c r="F385" s="102"/>
      <c r="G385" s="100"/>
      <c r="H385" s="100"/>
      <c r="I385" s="101"/>
      <c r="J385" s="101"/>
      <c r="K385" s="101"/>
      <c r="L385" s="117"/>
      <c r="M385" s="65" t="s">
        <v>67</v>
      </c>
      <c r="N385" s="2">
        <f>SUM(N379:N384)</f>
        <v>1657376</v>
      </c>
      <c r="O385" s="2">
        <f>SUM(O379:O384)</f>
        <v>1476730.3028799999</v>
      </c>
      <c r="P385" s="2">
        <f>SUM(P379:P384)</f>
        <v>78222</v>
      </c>
      <c r="Q385" s="2">
        <f>SUM(Q379:Q384)</f>
        <v>19555.379424000002</v>
      </c>
      <c r="R385" s="2">
        <f>SUM(R379:R384)</f>
        <v>82868.79999999999</v>
      </c>
      <c r="S385" s="48">
        <f>N385/J379</f>
        <v>1840.465508817128</v>
      </c>
      <c r="T385" s="2">
        <f>T381</f>
        <v>2479</v>
      </c>
      <c r="U385" s="4"/>
      <c r="V385" s="3"/>
      <c r="W385" s="17"/>
    </row>
    <row r="386" spans="1:22" ht="27.75" customHeight="1">
      <c r="A386" s="100" t="s">
        <v>418</v>
      </c>
      <c r="B386" s="100" t="s">
        <v>806</v>
      </c>
      <c r="C386" s="88" t="s">
        <v>262</v>
      </c>
      <c r="D386" s="100">
        <v>1989</v>
      </c>
      <c r="E386" s="102" t="s">
        <v>77</v>
      </c>
      <c r="F386" s="102" t="s">
        <v>358</v>
      </c>
      <c r="G386" s="100">
        <v>2</v>
      </c>
      <c r="H386" s="100">
        <v>3</v>
      </c>
      <c r="I386" s="101">
        <v>1221.31</v>
      </c>
      <c r="J386" s="101">
        <v>879.51</v>
      </c>
      <c r="K386" s="101">
        <v>768.5</v>
      </c>
      <c r="L386" s="115">
        <v>46</v>
      </c>
      <c r="M386" s="65" t="s">
        <v>351</v>
      </c>
      <c r="N386" s="2">
        <v>554419</v>
      </c>
      <c r="O386" s="48">
        <f>(N386-R386)*93.79%</f>
        <v>493990.1010950001</v>
      </c>
      <c r="P386" s="48">
        <f>(N386-R386)*6.21%*80%</f>
        <v>26166.359124000006</v>
      </c>
      <c r="Q386" s="48">
        <f>(N386-R386)*6.21%*20%</f>
        <v>6541.5897810000015</v>
      </c>
      <c r="R386" s="48">
        <f>N386*5%</f>
        <v>27720.95</v>
      </c>
      <c r="S386" s="48">
        <f>N386/J386</f>
        <v>630.3725938306557</v>
      </c>
      <c r="T386" s="2">
        <f>T384</f>
        <v>2479</v>
      </c>
      <c r="U386" s="4" t="s">
        <v>55</v>
      </c>
      <c r="V386" s="3"/>
    </row>
    <row r="387" spans="1:22" ht="66.75" customHeight="1">
      <c r="A387" s="100"/>
      <c r="B387" s="100"/>
      <c r="C387" s="88"/>
      <c r="D387" s="100"/>
      <c r="E387" s="102"/>
      <c r="F387" s="102"/>
      <c r="G387" s="100"/>
      <c r="H387" s="100"/>
      <c r="I387" s="101"/>
      <c r="J387" s="101"/>
      <c r="K387" s="101"/>
      <c r="L387" s="115"/>
      <c r="M387" s="65" t="s">
        <v>868</v>
      </c>
      <c r="N387" s="2">
        <v>562344</v>
      </c>
      <c r="O387" s="48">
        <f>(N387-R387)*93.79%</f>
        <v>501051.3157200001</v>
      </c>
      <c r="P387" s="48">
        <f>(N387-R387)*6.21%*80%</f>
        <v>26540.387424000004</v>
      </c>
      <c r="Q387" s="48">
        <f>(N387-R387)*6.21%*20%</f>
        <v>6635.096856000001</v>
      </c>
      <c r="R387" s="48">
        <f>N387*5%</f>
        <v>28117.2</v>
      </c>
      <c r="S387" s="48">
        <f>N387/J386</f>
        <v>639.3832929699491</v>
      </c>
      <c r="T387" s="2">
        <f>T384</f>
        <v>2479</v>
      </c>
      <c r="U387" s="4" t="s">
        <v>55</v>
      </c>
      <c r="V387" s="3"/>
    </row>
    <row r="388" spans="1:22" ht="57.75" customHeight="1">
      <c r="A388" s="100"/>
      <c r="B388" s="100"/>
      <c r="C388" s="88"/>
      <c r="D388" s="100"/>
      <c r="E388" s="102"/>
      <c r="F388" s="102"/>
      <c r="G388" s="100"/>
      <c r="H388" s="100"/>
      <c r="I388" s="101"/>
      <c r="J388" s="101"/>
      <c r="K388" s="101"/>
      <c r="L388" s="115"/>
      <c r="M388" s="65" t="s">
        <v>1327</v>
      </c>
      <c r="N388" s="2">
        <v>147573</v>
      </c>
      <c r="O388" s="48">
        <f>(N388-R388)*93.79%</f>
        <v>131488.280865</v>
      </c>
      <c r="P388" s="48">
        <f>(N388-R388)*6.21%*80%</f>
        <v>6964.855308000002</v>
      </c>
      <c r="Q388" s="48">
        <f>(N388-R388)*6.21%*20%</f>
        <v>1741.2138270000005</v>
      </c>
      <c r="R388" s="48">
        <f>N388*5%</f>
        <v>7378.650000000001</v>
      </c>
      <c r="S388" s="48">
        <f>N388/J386</f>
        <v>167.7900194426442</v>
      </c>
      <c r="T388" s="2">
        <f>T387</f>
        <v>2479</v>
      </c>
      <c r="U388" s="4" t="s">
        <v>55</v>
      </c>
      <c r="V388" s="3"/>
    </row>
    <row r="389" spans="1:22" ht="37.5" customHeight="1">
      <c r="A389" s="100"/>
      <c r="B389" s="100"/>
      <c r="C389" s="88"/>
      <c r="D389" s="100"/>
      <c r="E389" s="102"/>
      <c r="F389" s="102"/>
      <c r="G389" s="100"/>
      <c r="H389" s="100"/>
      <c r="I389" s="101"/>
      <c r="J389" s="101"/>
      <c r="K389" s="101"/>
      <c r="L389" s="115"/>
      <c r="M389" s="65" t="s">
        <v>750</v>
      </c>
      <c r="N389" s="2">
        <v>481929</v>
      </c>
      <c r="O389" s="48">
        <f>(N389-R389)*93.79%</f>
        <v>429401.148645</v>
      </c>
      <c r="P389" s="48">
        <f>(N389-R389)*6.21%*80%</f>
        <v>22745.121084000002</v>
      </c>
      <c r="Q389" s="48">
        <f>(N389-R389)*6.21%*20%</f>
        <v>5686.2802710000005</v>
      </c>
      <c r="R389" s="48">
        <f>N389*5%</f>
        <v>24096.45</v>
      </c>
      <c r="S389" s="48">
        <f>N389/J386</f>
        <v>547.9517003786199</v>
      </c>
      <c r="T389" s="2">
        <f>T386</f>
        <v>2479</v>
      </c>
      <c r="U389" s="4" t="s">
        <v>55</v>
      </c>
      <c r="V389" s="3"/>
    </row>
    <row r="390" spans="1:22" ht="37.5" customHeight="1">
      <c r="A390" s="100"/>
      <c r="B390" s="100"/>
      <c r="C390" s="88"/>
      <c r="D390" s="100"/>
      <c r="E390" s="102"/>
      <c r="F390" s="102"/>
      <c r="G390" s="100"/>
      <c r="H390" s="100"/>
      <c r="I390" s="101"/>
      <c r="J390" s="101"/>
      <c r="K390" s="101"/>
      <c r="L390" s="115"/>
      <c r="M390" s="65" t="s">
        <v>382</v>
      </c>
      <c r="N390" s="2">
        <v>82029</v>
      </c>
      <c r="O390" s="48">
        <f>(N390-R390)*93.79%</f>
        <v>73088.24914500001</v>
      </c>
      <c r="P390" s="48">
        <f>(N390-R390)*6.21%*80%</f>
        <v>3871.4406840000006</v>
      </c>
      <c r="Q390" s="48">
        <f>(N390-R390)*6.21%*20%</f>
        <v>967.8601710000002</v>
      </c>
      <c r="R390" s="48">
        <f>N390*5%</f>
        <v>4101.45</v>
      </c>
      <c r="S390" s="48">
        <f>N390/J386</f>
        <v>93.26670532455572</v>
      </c>
      <c r="T390" s="2">
        <f>T387</f>
        <v>2479</v>
      </c>
      <c r="U390" s="4" t="s">
        <v>55</v>
      </c>
      <c r="V390" s="3"/>
    </row>
    <row r="391" spans="1:22" ht="30.75" customHeight="1">
      <c r="A391" s="100"/>
      <c r="B391" s="100"/>
      <c r="C391" s="88"/>
      <c r="D391" s="100"/>
      <c r="E391" s="102"/>
      <c r="F391" s="102"/>
      <c r="G391" s="100"/>
      <c r="H391" s="100"/>
      <c r="I391" s="101"/>
      <c r="J391" s="101"/>
      <c r="K391" s="101"/>
      <c r="L391" s="115"/>
      <c r="M391" s="65" t="s">
        <v>67</v>
      </c>
      <c r="N391" s="2">
        <f>SUM(N386:N390)</f>
        <v>1828294</v>
      </c>
      <c r="O391" s="2">
        <f>SUM(O386:O390)</f>
        <v>1629019.0954700003</v>
      </c>
      <c r="P391" s="2">
        <f>SUM(P386:P390)</f>
        <v>86288.16362400001</v>
      </c>
      <c r="Q391" s="2">
        <f>SUM(Q386:Q390)</f>
        <v>21572.040906000002</v>
      </c>
      <c r="R391" s="2">
        <f>SUM(R386:R390)</f>
        <v>91414.7</v>
      </c>
      <c r="S391" s="48">
        <f>N391/J386</f>
        <v>2078.7643119464246</v>
      </c>
      <c r="T391" s="2">
        <f>T387</f>
        <v>2479</v>
      </c>
      <c r="U391" s="4"/>
      <c r="V391" s="3"/>
    </row>
    <row r="392" spans="1:23" ht="35.25" customHeight="1">
      <c r="A392" s="100" t="s">
        <v>419</v>
      </c>
      <c r="B392" s="100" t="s">
        <v>807</v>
      </c>
      <c r="C392" s="88" t="s">
        <v>263</v>
      </c>
      <c r="D392" s="100">
        <v>1970</v>
      </c>
      <c r="E392" s="102" t="s">
        <v>77</v>
      </c>
      <c r="F392" s="102" t="s">
        <v>358</v>
      </c>
      <c r="G392" s="100">
        <v>2</v>
      </c>
      <c r="H392" s="100">
        <v>3</v>
      </c>
      <c r="I392" s="101">
        <v>926.88</v>
      </c>
      <c r="J392" s="101">
        <v>912.07</v>
      </c>
      <c r="K392" s="101">
        <v>642.1</v>
      </c>
      <c r="L392" s="115">
        <v>31</v>
      </c>
      <c r="M392" s="65" t="s">
        <v>351</v>
      </c>
      <c r="N392" s="48">
        <v>1509204</v>
      </c>
      <c r="O392" s="48">
        <f>(N392-R392)*93.79%</f>
        <v>1344708.3100200002</v>
      </c>
      <c r="P392" s="48">
        <f>(N392-R392)*6.21%*80%</f>
        <v>71228.39198400002</v>
      </c>
      <c r="Q392" s="48">
        <f>(N392-R392)*6.21%*20%</f>
        <v>17807.097996000004</v>
      </c>
      <c r="R392" s="48">
        <f>N392*5%</f>
        <v>75460.2</v>
      </c>
      <c r="S392" s="48">
        <f>N392/J392</f>
        <v>1654.701941736928</v>
      </c>
      <c r="T392" s="2">
        <f>T387</f>
        <v>2479</v>
      </c>
      <c r="U392" s="4" t="s">
        <v>55</v>
      </c>
      <c r="V392" s="5"/>
      <c r="W392" s="17"/>
    </row>
    <row r="393" spans="1:23" ht="66.75" customHeight="1">
      <c r="A393" s="100"/>
      <c r="B393" s="100"/>
      <c r="C393" s="88"/>
      <c r="D393" s="100"/>
      <c r="E393" s="102"/>
      <c r="F393" s="102"/>
      <c r="G393" s="100"/>
      <c r="H393" s="100"/>
      <c r="I393" s="101"/>
      <c r="J393" s="101"/>
      <c r="K393" s="101"/>
      <c r="L393" s="115"/>
      <c r="M393" s="65" t="s">
        <v>868</v>
      </c>
      <c r="N393" s="2">
        <v>434063</v>
      </c>
      <c r="O393" s="48">
        <f>(N393-R393)*93.79%</f>
        <v>386752.303315</v>
      </c>
      <c r="P393" s="48">
        <f>(N393-R393)*6.21%*80%</f>
        <v>20486.037348</v>
      </c>
      <c r="Q393" s="48">
        <f>(N393-R393)*6.21%*20%</f>
        <v>5121.509337</v>
      </c>
      <c r="R393" s="48">
        <f>N393*5%</f>
        <v>21703.15</v>
      </c>
      <c r="S393" s="48">
        <f>N393/J392</f>
        <v>475.90974376966676</v>
      </c>
      <c r="T393" s="2">
        <f>T389</f>
        <v>2479</v>
      </c>
      <c r="U393" s="4" t="s">
        <v>55</v>
      </c>
      <c r="V393" s="5"/>
      <c r="W393" s="17"/>
    </row>
    <row r="394" spans="1:23" ht="42" customHeight="1">
      <c r="A394" s="100"/>
      <c r="B394" s="100"/>
      <c r="C394" s="88"/>
      <c r="D394" s="100"/>
      <c r="E394" s="102"/>
      <c r="F394" s="102"/>
      <c r="G394" s="100"/>
      <c r="H394" s="100"/>
      <c r="I394" s="101"/>
      <c r="J394" s="101"/>
      <c r="K394" s="101"/>
      <c r="L394" s="115"/>
      <c r="M394" s="65" t="s">
        <v>750</v>
      </c>
      <c r="N394" s="2">
        <v>136410</v>
      </c>
      <c r="O394" s="48">
        <f>(N394-R394)*93.79%</f>
        <v>121541.99205000002</v>
      </c>
      <c r="P394" s="48">
        <f>(N394-R394)*6.21%*80%</f>
        <v>6438.00636</v>
      </c>
      <c r="Q394" s="48">
        <f>(N394-R394)*6.21%*20%</f>
        <v>1609.50159</v>
      </c>
      <c r="R394" s="48">
        <f>N394*5%</f>
        <v>6820.5</v>
      </c>
      <c r="S394" s="48">
        <f>N394/J392</f>
        <v>149.5608889668556</v>
      </c>
      <c r="T394" s="2">
        <f>T391</f>
        <v>2479</v>
      </c>
      <c r="U394" s="4" t="s">
        <v>55</v>
      </c>
      <c r="V394" s="5"/>
      <c r="W394" s="17"/>
    </row>
    <row r="395" spans="1:23" ht="75.75" customHeight="1">
      <c r="A395" s="100"/>
      <c r="B395" s="100"/>
      <c r="C395" s="88"/>
      <c r="D395" s="100"/>
      <c r="E395" s="102"/>
      <c r="F395" s="102"/>
      <c r="G395" s="100"/>
      <c r="H395" s="100"/>
      <c r="I395" s="101"/>
      <c r="J395" s="101"/>
      <c r="K395" s="101"/>
      <c r="L395" s="115"/>
      <c r="M395" s="65" t="s">
        <v>803</v>
      </c>
      <c r="N395" s="2">
        <v>147573</v>
      </c>
      <c r="O395" s="48">
        <f>(N395-R395)*93.79%</f>
        <v>131488.280865</v>
      </c>
      <c r="P395" s="48">
        <f>(N395-R395)*6.21%*80%</f>
        <v>6964.855308000002</v>
      </c>
      <c r="Q395" s="48">
        <f>(N395-R395)*6.21%*20%</f>
        <v>1741.2138270000005</v>
      </c>
      <c r="R395" s="48">
        <f>N395*5%</f>
        <v>7378.650000000001</v>
      </c>
      <c r="S395" s="48">
        <f>N395/J392</f>
        <v>161.80008113412347</v>
      </c>
      <c r="T395" s="2">
        <f>T393</f>
        <v>2479</v>
      </c>
      <c r="U395" s="4" t="s">
        <v>55</v>
      </c>
      <c r="V395" s="5"/>
      <c r="W395" s="17"/>
    </row>
    <row r="396" spans="1:23" ht="30.75" customHeight="1">
      <c r="A396" s="100"/>
      <c r="B396" s="100"/>
      <c r="C396" s="88"/>
      <c r="D396" s="100"/>
      <c r="E396" s="102"/>
      <c r="F396" s="102"/>
      <c r="G396" s="100"/>
      <c r="H396" s="100"/>
      <c r="I396" s="101"/>
      <c r="J396" s="101"/>
      <c r="K396" s="101"/>
      <c r="L396" s="115"/>
      <c r="M396" s="65" t="s">
        <v>67</v>
      </c>
      <c r="N396" s="48">
        <f>SUM(N392:N395)</f>
        <v>2227250</v>
      </c>
      <c r="O396" s="48">
        <v>1984492</v>
      </c>
      <c r="P396" s="48">
        <f>SUM(P392:P395)</f>
        <v>105117.29100000001</v>
      </c>
      <c r="Q396" s="48">
        <f>SUM(Q392:Q395)</f>
        <v>26279.322750000003</v>
      </c>
      <c r="R396" s="48">
        <v>111362</v>
      </c>
      <c r="S396" s="48">
        <f>N396/J392</f>
        <v>2441.972655607574</v>
      </c>
      <c r="T396" s="2">
        <f>T393</f>
        <v>2479</v>
      </c>
      <c r="U396" s="4"/>
      <c r="V396" s="5"/>
      <c r="W396" s="17"/>
    </row>
    <row r="397" spans="1:23" ht="32.25" customHeight="1">
      <c r="A397" s="100" t="s">
        <v>277</v>
      </c>
      <c r="B397" s="100" t="s">
        <v>808</v>
      </c>
      <c r="C397" s="88" t="s">
        <v>264</v>
      </c>
      <c r="D397" s="100">
        <v>1981</v>
      </c>
      <c r="E397" s="102" t="s">
        <v>77</v>
      </c>
      <c r="F397" s="102" t="s">
        <v>358</v>
      </c>
      <c r="G397" s="100">
        <v>2</v>
      </c>
      <c r="H397" s="100">
        <v>3</v>
      </c>
      <c r="I397" s="101">
        <v>1088.21</v>
      </c>
      <c r="J397" s="101">
        <v>976.81</v>
      </c>
      <c r="K397" s="101">
        <v>847</v>
      </c>
      <c r="L397" s="100">
        <v>46</v>
      </c>
      <c r="M397" s="65" t="s">
        <v>351</v>
      </c>
      <c r="N397" s="2">
        <v>1883896</v>
      </c>
      <c r="O397" s="48">
        <f>(N397-R397)*93.79%</f>
        <v>1678560.75548</v>
      </c>
      <c r="P397" s="48">
        <f>(N397-R397)*6.21%*80%</f>
        <v>88912.35561600002</v>
      </c>
      <c r="Q397" s="48">
        <f>(N397-R397)*6.21%*20%</f>
        <v>22228.088904000004</v>
      </c>
      <c r="R397" s="48">
        <f>N397*5%</f>
        <v>94194.8</v>
      </c>
      <c r="S397" s="48">
        <f>N397/J397</f>
        <v>1928.620714366151</v>
      </c>
      <c r="T397" s="2">
        <f>T394</f>
        <v>2479</v>
      </c>
      <c r="U397" s="4" t="s">
        <v>55</v>
      </c>
      <c r="V397" s="3"/>
      <c r="W397" s="17"/>
    </row>
    <row r="398" spans="1:23" ht="51.75" customHeight="1">
      <c r="A398" s="100"/>
      <c r="B398" s="100"/>
      <c r="C398" s="88"/>
      <c r="D398" s="100"/>
      <c r="E398" s="102"/>
      <c r="F398" s="102"/>
      <c r="G398" s="100"/>
      <c r="H398" s="100"/>
      <c r="I398" s="101"/>
      <c r="J398" s="101"/>
      <c r="K398" s="101"/>
      <c r="L398" s="100"/>
      <c r="M398" s="65" t="s">
        <v>380</v>
      </c>
      <c r="N398" s="2">
        <v>63508</v>
      </c>
      <c r="O398" s="48">
        <f>(N398-R398)*93.79%</f>
        <v>56585.94554</v>
      </c>
      <c r="P398" s="48">
        <f>(N398-R398)*6.21%*80%</f>
        <v>2997.3235680000003</v>
      </c>
      <c r="Q398" s="48">
        <f>(N398-R398)*6.21%*20%</f>
        <v>749.3308920000001</v>
      </c>
      <c r="R398" s="48">
        <f>N398*5%</f>
        <v>3175.4</v>
      </c>
      <c r="S398" s="48">
        <f>N398/J397</f>
        <v>65.01571441733807</v>
      </c>
      <c r="T398" s="2">
        <f>T395</f>
        <v>2479</v>
      </c>
      <c r="U398" s="4" t="s">
        <v>55</v>
      </c>
      <c r="V398" s="3"/>
      <c r="W398" s="17"/>
    </row>
    <row r="399" spans="1:23" ht="57" customHeight="1">
      <c r="A399" s="100"/>
      <c r="B399" s="100"/>
      <c r="C399" s="88"/>
      <c r="D399" s="100"/>
      <c r="E399" s="102"/>
      <c r="F399" s="102"/>
      <c r="G399" s="100"/>
      <c r="H399" s="100"/>
      <c r="I399" s="101"/>
      <c r="J399" s="101"/>
      <c r="K399" s="101"/>
      <c r="L399" s="100"/>
      <c r="M399" s="65" t="s">
        <v>1323</v>
      </c>
      <c r="N399" s="2">
        <v>210926</v>
      </c>
      <c r="O399" s="48">
        <f>(N399-R399)*93.79%</f>
        <v>187936.12063000002</v>
      </c>
      <c r="P399" s="48">
        <f>(N399-R399)*6.21%*80%</f>
        <v>9954.863496000002</v>
      </c>
      <c r="Q399" s="48">
        <f>(N399-R399)*6.21%*20%</f>
        <v>2488.7158740000004</v>
      </c>
      <c r="R399" s="48">
        <f>N399*5%</f>
        <v>10546.300000000001</v>
      </c>
      <c r="S399" s="48">
        <f>N399/J397</f>
        <v>215.93349781431397</v>
      </c>
      <c r="T399" s="2">
        <f>T395</f>
        <v>2479</v>
      </c>
      <c r="U399" s="4" t="s">
        <v>1324</v>
      </c>
      <c r="V399" s="3"/>
      <c r="W399" s="17"/>
    </row>
    <row r="400" spans="1:23" ht="41.25" customHeight="1">
      <c r="A400" s="100"/>
      <c r="B400" s="100"/>
      <c r="C400" s="88"/>
      <c r="D400" s="100"/>
      <c r="E400" s="102"/>
      <c r="F400" s="102"/>
      <c r="G400" s="100"/>
      <c r="H400" s="100"/>
      <c r="I400" s="101"/>
      <c r="J400" s="101"/>
      <c r="K400" s="101"/>
      <c r="L400" s="100"/>
      <c r="M400" s="65" t="s">
        <v>750</v>
      </c>
      <c r="N400" s="2">
        <v>263355</v>
      </c>
      <c r="O400" s="48">
        <f>(N400-R400)*93.79%</f>
        <v>234650.621775</v>
      </c>
      <c r="P400" s="48">
        <f>(N400-R400)*6.21%*80%</f>
        <v>12429.302580000001</v>
      </c>
      <c r="Q400" s="48">
        <f>(N400-R400)*6.21%*20%</f>
        <v>3107.3256450000003</v>
      </c>
      <c r="R400" s="48">
        <f>N400*5%</f>
        <v>13167.75</v>
      </c>
      <c r="S400" s="48">
        <f>N400/J397</f>
        <v>269.6071907535754</v>
      </c>
      <c r="T400" s="2">
        <f>T397</f>
        <v>2479</v>
      </c>
      <c r="U400" s="4" t="s">
        <v>1324</v>
      </c>
      <c r="V400" s="3"/>
      <c r="W400" s="17"/>
    </row>
    <row r="401" spans="1:23" ht="26.25" customHeight="1">
      <c r="A401" s="100"/>
      <c r="B401" s="100"/>
      <c r="C401" s="88"/>
      <c r="D401" s="100"/>
      <c r="E401" s="102"/>
      <c r="F401" s="102"/>
      <c r="G401" s="100"/>
      <c r="H401" s="100"/>
      <c r="I401" s="101"/>
      <c r="J401" s="101"/>
      <c r="K401" s="101"/>
      <c r="L401" s="100"/>
      <c r="M401" s="65" t="s">
        <v>67</v>
      </c>
      <c r="N401" s="2">
        <f>N400+N399+N398+N397</f>
        <v>2421685</v>
      </c>
      <c r="O401" s="2">
        <v>2157734</v>
      </c>
      <c r="P401" s="2">
        <f>P400+P399+P398+P397</f>
        <v>114293.84526000002</v>
      </c>
      <c r="Q401" s="2">
        <f>Q400+Q399+Q398+Q397</f>
        <v>28573.461315000004</v>
      </c>
      <c r="R401" s="2">
        <f>R400+R399+R398+R397</f>
        <v>121084.25</v>
      </c>
      <c r="S401" s="48">
        <f>N401/J397</f>
        <v>2479.1771173513785</v>
      </c>
      <c r="T401" s="2">
        <f>T398</f>
        <v>2479</v>
      </c>
      <c r="U401" s="4"/>
      <c r="V401" s="3"/>
      <c r="W401" s="17"/>
    </row>
    <row r="402" spans="1:22" ht="24" customHeight="1">
      <c r="A402" s="100" t="s">
        <v>278</v>
      </c>
      <c r="B402" s="100" t="s">
        <v>809</v>
      </c>
      <c r="C402" s="88" t="s">
        <v>266</v>
      </c>
      <c r="D402" s="100">
        <v>1917</v>
      </c>
      <c r="E402" s="102" t="s">
        <v>77</v>
      </c>
      <c r="F402" s="102" t="s">
        <v>349</v>
      </c>
      <c r="G402" s="100">
        <v>2</v>
      </c>
      <c r="H402" s="100">
        <v>2</v>
      </c>
      <c r="I402" s="101">
        <v>520.95</v>
      </c>
      <c r="J402" s="101">
        <v>445.85</v>
      </c>
      <c r="K402" s="101">
        <v>445.85</v>
      </c>
      <c r="L402" s="100">
        <v>38</v>
      </c>
      <c r="M402" s="65" t="s">
        <v>351</v>
      </c>
      <c r="N402" s="2">
        <v>833714</v>
      </c>
      <c r="O402" s="48">
        <f>(N402-R402)*93.79%</f>
        <v>742843.3425700001</v>
      </c>
      <c r="P402" s="48">
        <f>(N402-R402)*6.21%*80%</f>
        <v>39347.965944</v>
      </c>
      <c r="Q402" s="48">
        <f>(N402-R402)*6.21%*20%</f>
        <v>9836.991486</v>
      </c>
      <c r="R402" s="48">
        <f>N402*5%</f>
        <v>41685.700000000004</v>
      </c>
      <c r="S402" s="48">
        <f>N402/J402</f>
        <v>1869.9428058764158</v>
      </c>
      <c r="T402" s="2">
        <f>T398</f>
        <v>2479</v>
      </c>
      <c r="U402" s="4" t="s">
        <v>55</v>
      </c>
      <c r="V402" s="16"/>
    </row>
    <row r="403" spans="1:22" ht="56.25" customHeight="1">
      <c r="A403" s="100"/>
      <c r="B403" s="100"/>
      <c r="C403" s="88"/>
      <c r="D403" s="100"/>
      <c r="E403" s="102"/>
      <c r="F403" s="102"/>
      <c r="G403" s="100"/>
      <c r="H403" s="100"/>
      <c r="I403" s="101"/>
      <c r="J403" s="101"/>
      <c r="K403" s="101"/>
      <c r="L403" s="100"/>
      <c r="M403" s="65" t="s">
        <v>380</v>
      </c>
      <c r="N403" s="2">
        <v>106236</v>
      </c>
      <c r="O403" s="48">
        <f>(N403-R403)*93.79%</f>
        <v>94656.80718</v>
      </c>
      <c r="P403" s="48">
        <f>(N403-R403)*6.21%*80%</f>
        <v>5013.914256</v>
      </c>
      <c r="Q403" s="48">
        <f>(N403-R403)*6.21%*20%</f>
        <v>1253.478564</v>
      </c>
      <c r="R403" s="48">
        <f>N403*5%</f>
        <v>5311.8</v>
      </c>
      <c r="S403" s="48">
        <f>N403/J402</f>
        <v>238.27744757205338</v>
      </c>
      <c r="T403" s="2">
        <f>T400</f>
        <v>2479</v>
      </c>
      <c r="U403" s="4" t="s">
        <v>55</v>
      </c>
      <c r="V403" s="16"/>
    </row>
    <row r="404" spans="1:22" ht="31.5" customHeight="1">
      <c r="A404" s="100"/>
      <c r="B404" s="100"/>
      <c r="C404" s="88"/>
      <c r="D404" s="100"/>
      <c r="E404" s="102"/>
      <c r="F404" s="102"/>
      <c r="G404" s="100"/>
      <c r="H404" s="100"/>
      <c r="I404" s="101"/>
      <c r="J404" s="101"/>
      <c r="K404" s="101"/>
      <c r="L404" s="100"/>
      <c r="M404" s="65" t="s">
        <v>750</v>
      </c>
      <c r="N404" s="2">
        <v>163245</v>
      </c>
      <c r="O404" s="48">
        <f>(N404-R404)*93.79%</f>
        <v>145452.111225</v>
      </c>
      <c r="P404" s="48">
        <f>(N404-R404)*6.21%*80%</f>
        <v>7704.511020000002</v>
      </c>
      <c r="Q404" s="48">
        <f>(N404-R404)*6.21%*20%</f>
        <v>1926.1277550000004</v>
      </c>
      <c r="R404" s="48">
        <f>N404*5%</f>
        <v>8162.25</v>
      </c>
      <c r="S404" s="48">
        <f>N404/J402</f>
        <v>366.14332174498145</v>
      </c>
      <c r="T404" s="2">
        <f>T400</f>
        <v>2479</v>
      </c>
      <c r="U404" s="4" t="s">
        <v>1324</v>
      </c>
      <c r="V404" s="16"/>
    </row>
    <row r="405" spans="1:22" ht="18" customHeight="1">
      <c r="A405" s="100"/>
      <c r="B405" s="100"/>
      <c r="C405" s="88"/>
      <c r="D405" s="100"/>
      <c r="E405" s="102"/>
      <c r="F405" s="102"/>
      <c r="G405" s="100"/>
      <c r="H405" s="100"/>
      <c r="I405" s="101"/>
      <c r="J405" s="101"/>
      <c r="K405" s="101"/>
      <c r="L405" s="100"/>
      <c r="M405" s="65" t="s">
        <v>67</v>
      </c>
      <c r="N405" s="2">
        <f>SUM(N402:N404)</f>
        <v>1103195</v>
      </c>
      <c r="O405" s="2">
        <f>O404+O403+O402</f>
        <v>982952.2609750001</v>
      </c>
      <c r="P405" s="2">
        <f>P404+P403+P402</f>
        <v>52066.391220000005</v>
      </c>
      <c r="Q405" s="2">
        <f>Q404+Q403+Q402</f>
        <v>13016.597805000001</v>
      </c>
      <c r="R405" s="2">
        <f>R404+R403+R402</f>
        <v>55159.75</v>
      </c>
      <c r="S405" s="48">
        <f>N405/J402</f>
        <v>2474.3635751934507</v>
      </c>
      <c r="T405" s="2">
        <f>T400</f>
        <v>2479</v>
      </c>
      <c r="U405" s="4"/>
      <c r="V405" s="16"/>
    </row>
    <row r="406" spans="1:22" ht="15" customHeight="1">
      <c r="A406" s="100" t="s">
        <v>832</v>
      </c>
      <c r="B406" s="100" t="s">
        <v>810</v>
      </c>
      <c r="C406" s="88" t="s">
        <v>267</v>
      </c>
      <c r="D406" s="100">
        <v>1992</v>
      </c>
      <c r="E406" s="102" t="s">
        <v>77</v>
      </c>
      <c r="F406" s="102" t="s">
        <v>358</v>
      </c>
      <c r="G406" s="100">
        <v>2</v>
      </c>
      <c r="H406" s="100">
        <v>3</v>
      </c>
      <c r="I406" s="101">
        <v>1444.86</v>
      </c>
      <c r="J406" s="101">
        <v>896.87</v>
      </c>
      <c r="K406" s="101">
        <v>746.23</v>
      </c>
      <c r="L406" s="100">
        <v>49</v>
      </c>
      <c r="M406" s="65" t="s">
        <v>351</v>
      </c>
      <c r="N406" s="2">
        <v>407955</v>
      </c>
      <c r="O406" s="48">
        <f>(N406-R406)*93.79%</f>
        <v>363489.94477500004</v>
      </c>
      <c r="P406" s="48">
        <f>(N406-R406)*6.21%*80%</f>
        <v>19253.84418</v>
      </c>
      <c r="Q406" s="48">
        <f>(N406-R406)*6.21%*20%</f>
        <v>4813.461045</v>
      </c>
      <c r="R406" s="48">
        <f>N406*5%</f>
        <v>20397.75</v>
      </c>
      <c r="S406" s="48">
        <f>N406/J406</f>
        <v>454.86525360420126</v>
      </c>
      <c r="T406" s="2">
        <f>T404</f>
        <v>2479</v>
      </c>
      <c r="U406" s="4" t="s">
        <v>55</v>
      </c>
      <c r="V406" s="16"/>
    </row>
    <row r="407" spans="1:22" ht="54" customHeight="1">
      <c r="A407" s="100"/>
      <c r="B407" s="100"/>
      <c r="C407" s="88"/>
      <c r="D407" s="100"/>
      <c r="E407" s="102"/>
      <c r="F407" s="102"/>
      <c r="G407" s="100"/>
      <c r="H407" s="100"/>
      <c r="I407" s="101"/>
      <c r="J407" s="101"/>
      <c r="K407" s="101"/>
      <c r="L407" s="100"/>
      <c r="M407" s="65" t="s">
        <v>380</v>
      </c>
      <c r="N407" s="2">
        <v>60261</v>
      </c>
      <c r="O407" s="48">
        <f>(N407-R407)*93.79%</f>
        <v>53692.852305</v>
      </c>
      <c r="P407" s="48">
        <f>(N407-R407)*6.21%*80%</f>
        <v>2844.078156</v>
      </c>
      <c r="Q407" s="48">
        <f>(N407-R407)*6.21%*20%</f>
        <v>711.019539</v>
      </c>
      <c r="R407" s="48">
        <f>N407*5%</f>
        <v>3013.05</v>
      </c>
      <c r="S407" s="48">
        <f>N407/J406</f>
        <v>67.19033973708564</v>
      </c>
      <c r="T407" s="2">
        <f>T403</f>
        <v>2479</v>
      </c>
      <c r="U407" s="4" t="s">
        <v>55</v>
      </c>
      <c r="V407" s="16"/>
    </row>
    <row r="408" spans="1:22" ht="54" customHeight="1">
      <c r="A408" s="100"/>
      <c r="B408" s="100"/>
      <c r="C408" s="88"/>
      <c r="D408" s="100"/>
      <c r="E408" s="102"/>
      <c r="F408" s="102"/>
      <c r="G408" s="100"/>
      <c r="H408" s="100"/>
      <c r="I408" s="101"/>
      <c r="J408" s="101"/>
      <c r="K408" s="101"/>
      <c r="L408" s="100"/>
      <c r="M408" s="65" t="s">
        <v>1323</v>
      </c>
      <c r="N408" s="2">
        <v>162715</v>
      </c>
      <c r="O408" s="48">
        <f>(N408-R408)*93.79%</f>
        <v>144979.878575</v>
      </c>
      <c r="P408" s="48">
        <f>(N408-R408)*6.21%*80%</f>
        <v>7679.497140000001</v>
      </c>
      <c r="Q408" s="48">
        <f>(N408-R408)*6.21%*20%</f>
        <v>1919.8742850000003</v>
      </c>
      <c r="R408" s="48">
        <f>N408*5%</f>
        <v>8135.75</v>
      </c>
      <c r="S408" s="48">
        <f>N408/J406</f>
        <v>181.42540167471316</v>
      </c>
      <c r="T408" s="2">
        <f>T405</f>
        <v>2479</v>
      </c>
      <c r="U408" s="4" t="s">
        <v>1324</v>
      </c>
      <c r="V408" s="16"/>
    </row>
    <row r="409" spans="1:22" ht="27.75" customHeight="1">
      <c r="A409" s="100"/>
      <c r="B409" s="100"/>
      <c r="C409" s="88"/>
      <c r="D409" s="100"/>
      <c r="E409" s="102"/>
      <c r="F409" s="102"/>
      <c r="G409" s="100"/>
      <c r="H409" s="100"/>
      <c r="I409" s="101"/>
      <c r="J409" s="101"/>
      <c r="K409" s="101"/>
      <c r="L409" s="100"/>
      <c r="M409" s="65" t="s">
        <v>750</v>
      </c>
      <c r="N409" s="2">
        <v>504743</v>
      </c>
      <c r="O409" s="48">
        <f>(N409-R409)*93.79%</f>
        <v>449728.536715</v>
      </c>
      <c r="P409" s="48">
        <f>(N409-R409)*6.21%*80%</f>
        <v>23821.850628</v>
      </c>
      <c r="Q409" s="48">
        <f>(N409-R409)*6.21%*20%</f>
        <v>5955.462657</v>
      </c>
      <c r="R409" s="48">
        <f>N409*5%</f>
        <v>25237.15</v>
      </c>
      <c r="S409" s="48">
        <f>N409/J406</f>
        <v>562.7827890329702</v>
      </c>
      <c r="T409" s="2">
        <f>T405</f>
        <v>2479</v>
      </c>
      <c r="U409" s="4" t="s">
        <v>1324</v>
      </c>
      <c r="V409" s="16"/>
    </row>
    <row r="410" spans="1:22" ht="23.25" customHeight="1">
      <c r="A410" s="100"/>
      <c r="B410" s="100"/>
      <c r="C410" s="88"/>
      <c r="D410" s="100"/>
      <c r="E410" s="102"/>
      <c r="F410" s="102"/>
      <c r="G410" s="100"/>
      <c r="H410" s="100"/>
      <c r="I410" s="101"/>
      <c r="J410" s="101"/>
      <c r="K410" s="101"/>
      <c r="L410" s="100"/>
      <c r="M410" s="65" t="s">
        <v>67</v>
      </c>
      <c r="N410" s="2">
        <f>SUM(N406:N409)</f>
        <v>1135674</v>
      </c>
      <c r="O410" s="2">
        <f>SUM(O406:O409)</f>
        <v>1011891.2123700001</v>
      </c>
      <c r="P410" s="2">
        <f>SUM(P406:P409)</f>
        <v>53599.270104</v>
      </c>
      <c r="Q410" s="2">
        <f>SUM(Q406:Q409)</f>
        <v>13399.817526</v>
      </c>
      <c r="R410" s="2">
        <f>SUM(R406:R409)</f>
        <v>56783.7</v>
      </c>
      <c r="S410" s="48">
        <f>N410/J406</f>
        <v>1266.2637840489704</v>
      </c>
      <c r="T410" s="2">
        <f>T407</f>
        <v>2479</v>
      </c>
      <c r="U410" s="4"/>
      <c r="V410" s="16"/>
    </row>
    <row r="411" spans="1:22" ht="23.25" customHeight="1">
      <c r="A411" s="103" t="s">
        <v>833</v>
      </c>
      <c r="B411" s="103" t="s">
        <v>811</v>
      </c>
      <c r="C411" s="84" t="s">
        <v>1328</v>
      </c>
      <c r="D411" s="103">
        <v>1988</v>
      </c>
      <c r="E411" s="110" t="s">
        <v>77</v>
      </c>
      <c r="F411" s="110" t="s">
        <v>358</v>
      </c>
      <c r="G411" s="103">
        <v>2</v>
      </c>
      <c r="H411" s="103">
        <v>3</v>
      </c>
      <c r="I411" s="106">
        <v>943.4</v>
      </c>
      <c r="J411" s="106">
        <v>837.18</v>
      </c>
      <c r="K411" s="106">
        <v>768.5</v>
      </c>
      <c r="L411" s="103">
        <v>42</v>
      </c>
      <c r="M411" s="65" t="s">
        <v>534</v>
      </c>
      <c r="N411" s="2">
        <v>477240</v>
      </c>
      <c r="O411" s="48">
        <f>(N411-R411)*93.79%</f>
        <v>425223.22620000003</v>
      </c>
      <c r="P411" s="48">
        <v>22523</v>
      </c>
      <c r="Q411" s="48">
        <f>(N411-R411)*6.21%*20%</f>
        <v>5630.9547600000005</v>
      </c>
      <c r="R411" s="48">
        <f>N411*5%</f>
        <v>23862</v>
      </c>
      <c r="S411" s="48">
        <f>N411/J411</f>
        <v>570.0566186483194</v>
      </c>
      <c r="T411" s="2">
        <f>T407</f>
        <v>2479</v>
      </c>
      <c r="U411" s="4" t="s">
        <v>55</v>
      </c>
      <c r="V411" s="16"/>
    </row>
    <row r="412" spans="1:22" ht="38.25" customHeight="1">
      <c r="A412" s="104"/>
      <c r="B412" s="104"/>
      <c r="C412" s="85"/>
      <c r="D412" s="104"/>
      <c r="E412" s="111"/>
      <c r="F412" s="111"/>
      <c r="G412" s="104"/>
      <c r="H412" s="104"/>
      <c r="I412" s="107"/>
      <c r="J412" s="107"/>
      <c r="K412" s="107"/>
      <c r="L412" s="104"/>
      <c r="M412" s="65" t="s">
        <v>754</v>
      </c>
      <c r="N412" s="2">
        <v>123633</v>
      </c>
      <c r="O412" s="48">
        <f>(N412-R412)*93.79%</f>
        <v>110157.62116500002</v>
      </c>
      <c r="P412" s="2">
        <f>(N412-R412)*6.21%*80%</f>
        <v>5834.983068000001</v>
      </c>
      <c r="Q412" s="2">
        <f>(N412-R412)*6.21%*20%</f>
        <v>1458.7457670000003</v>
      </c>
      <c r="R412" s="2">
        <f>N412*5%</f>
        <v>6181.650000000001</v>
      </c>
      <c r="S412" s="48">
        <f>N412/J411</f>
        <v>147.67791872715546</v>
      </c>
      <c r="T412" s="2">
        <f>T409</f>
        <v>2479</v>
      </c>
      <c r="U412" s="4" t="s">
        <v>1324</v>
      </c>
      <c r="V412" s="16"/>
    </row>
    <row r="413" spans="1:22" ht="18.75" customHeight="1">
      <c r="A413" s="105"/>
      <c r="B413" s="105"/>
      <c r="C413" s="86"/>
      <c r="D413" s="105"/>
      <c r="E413" s="112"/>
      <c r="F413" s="112"/>
      <c r="G413" s="105"/>
      <c r="H413" s="105"/>
      <c r="I413" s="108"/>
      <c r="J413" s="108"/>
      <c r="K413" s="108"/>
      <c r="L413" s="105"/>
      <c r="M413" s="65" t="s">
        <v>67</v>
      </c>
      <c r="N413" s="2">
        <f>N412+N411</f>
        <v>600873</v>
      </c>
      <c r="O413" s="2">
        <f>O412+O411</f>
        <v>535380.847365</v>
      </c>
      <c r="P413" s="2">
        <f>P412+P411</f>
        <v>28357.983068</v>
      </c>
      <c r="Q413" s="2">
        <v>7091</v>
      </c>
      <c r="R413" s="2">
        <v>30043</v>
      </c>
      <c r="S413" s="48">
        <f>N413/J411</f>
        <v>717.7345373754748</v>
      </c>
      <c r="T413" s="2">
        <f>T409</f>
        <v>2479</v>
      </c>
      <c r="U413" s="4"/>
      <c r="V413" s="16"/>
    </row>
    <row r="414" spans="1:24" ht="20.25" customHeight="1">
      <c r="A414" s="88" t="s">
        <v>67</v>
      </c>
      <c r="B414" s="88"/>
      <c r="C414" s="88"/>
      <c r="D414" s="43"/>
      <c r="E414" s="43"/>
      <c r="F414" s="43"/>
      <c r="G414" s="43"/>
      <c r="H414" s="43"/>
      <c r="I414" s="46">
        <f>SUM(I369:I413)</f>
        <v>10661.970000000001</v>
      </c>
      <c r="J414" s="46">
        <f>SUM(J369:J413)</f>
        <v>7697.96</v>
      </c>
      <c r="K414" s="46">
        <f>SUM(K369:K413)</f>
        <v>6431.280000000001</v>
      </c>
      <c r="L414" s="48">
        <f>SUM(L369:L413)</f>
        <v>387</v>
      </c>
      <c r="M414" s="43"/>
      <c r="N414" s="22">
        <f>N413+N410+N405+N401+N396+N391+N385+N378+N374</f>
        <v>15459082</v>
      </c>
      <c r="O414" s="22">
        <v>13774120</v>
      </c>
      <c r="P414" s="22">
        <f>P413+P410+P405+P401+P396+P391+P385+P378+P374</f>
        <v>729606.497336</v>
      </c>
      <c r="Q414" s="22">
        <v>182402</v>
      </c>
      <c r="R414" s="22">
        <v>772954</v>
      </c>
      <c r="S414" s="48">
        <f>N414/J414</f>
        <v>2008.205030943263</v>
      </c>
      <c r="T414" s="2">
        <f>T409</f>
        <v>2479</v>
      </c>
      <c r="U414" s="4"/>
      <c r="V414" s="5"/>
      <c r="X414" s="30">
        <f>ROUND(SUM(O414:R414),0)</f>
        <v>15459082</v>
      </c>
    </row>
    <row r="415" spans="1:21" ht="12.75">
      <c r="A415" s="76" t="s">
        <v>804</v>
      </c>
      <c r="B415" s="76"/>
      <c r="C415" s="77"/>
      <c r="D415" s="78"/>
      <c r="E415" s="78"/>
      <c r="F415" s="78"/>
      <c r="G415" s="79"/>
      <c r="H415" s="79"/>
      <c r="I415" s="80"/>
      <c r="J415" s="80"/>
      <c r="K415" s="80"/>
      <c r="L415" s="79"/>
      <c r="M415" s="77"/>
      <c r="N415" s="80"/>
      <c r="O415" s="80"/>
      <c r="P415" s="80"/>
      <c r="Q415" s="80"/>
      <c r="R415" s="80"/>
      <c r="S415" s="79"/>
      <c r="T415" s="80"/>
      <c r="U415" s="78"/>
    </row>
    <row r="416" spans="1:21" ht="12.75">
      <c r="A416" s="76" t="s">
        <v>256</v>
      </c>
      <c r="B416" s="76"/>
      <c r="C416" s="77"/>
      <c r="D416" s="78"/>
      <c r="E416" s="78"/>
      <c r="F416" s="78"/>
      <c r="G416" s="79"/>
      <c r="H416" s="79"/>
      <c r="I416" s="80"/>
      <c r="J416" s="80"/>
      <c r="K416" s="80"/>
      <c r="L416" s="79"/>
      <c r="M416" s="77"/>
      <c r="N416" s="80"/>
      <c r="O416" s="80"/>
      <c r="P416" s="80"/>
      <c r="Q416" s="80"/>
      <c r="R416" s="80"/>
      <c r="S416" s="79"/>
      <c r="T416" s="80"/>
      <c r="U416" s="78"/>
    </row>
    <row r="417" spans="1:21" ht="15.75" customHeight="1">
      <c r="A417" s="61"/>
      <c r="B417" s="61"/>
      <c r="C417" s="33" t="s">
        <v>429</v>
      </c>
      <c r="D417" s="47"/>
      <c r="E417" s="47"/>
      <c r="F417" s="47"/>
      <c r="G417" s="11"/>
      <c r="H417" s="11"/>
      <c r="I417" s="37"/>
      <c r="J417" s="37"/>
      <c r="K417" s="37"/>
      <c r="L417" s="10"/>
      <c r="M417" s="7"/>
      <c r="N417" s="37"/>
      <c r="O417" s="37"/>
      <c r="P417" s="37"/>
      <c r="Q417" s="37"/>
      <c r="R417" s="37"/>
      <c r="S417" s="10"/>
      <c r="T417" s="37"/>
      <c r="U417" s="47"/>
    </row>
    <row r="418" spans="1:23" ht="24.75" customHeight="1">
      <c r="A418" s="87" t="s">
        <v>834</v>
      </c>
      <c r="B418" s="87" t="s">
        <v>65</v>
      </c>
      <c r="C418" s="88" t="s">
        <v>384</v>
      </c>
      <c r="D418" s="100">
        <v>1988</v>
      </c>
      <c r="E418" s="102" t="s">
        <v>77</v>
      </c>
      <c r="F418" s="102" t="s">
        <v>349</v>
      </c>
      <c r="G418" s="100">
        <v>2</v>
      </c>
      <c r="H418" s="100">
        <v>3</v>
      </c>
      <c r="I418" s="101">
        <v>952.3</v>
      </c>
      <c r="J418" s="101">
        <v>867</v>
      </c>
      <c r="K418" s="101">
        <v>867</v>
      </c>
      <c r="L418" s="115">
        <v>45</v>
      </c>
      <c r="M418" s="65" t="s">
        <v>352</v>
      </c>
      <c r="N418" s="48">
        <v>1327243</v>
      </c>
      <c r="O418" s="48">
        <f>(N418-R418)*93.79%</f>
        <v>1182580.1492150002</v>
      </c>
      <c r="P418" s="48">
        <f>ROUND((N418-R418)*6.21%*80%,0)</f>
        <v>62641</v>
      </c>
      <c r="Q418" s="48">
        <f>(N418-R418)*6.21%*20%</f>
        <v>15660.140157000002</v>
      </c>
      <c r="R418" s="48">
        <f>N418*5%</f>
        <v>66362.15000000001</v>
      </c>
      <c r="S418" s="48">
        <f>N418/J418</f>
        <v>1530.845444059977</v>
      </c>
      <c r="T418" s="2">
        <v>2532</v>
      </c>
      <c r="U418" s="4" t="s">
        <v>55</v>
      </c>
      <c r="V418" s="5"/>
      <c r="W418" s="17"/>
    </row>
    <row r="419" spans="1:23" ht="61.5" customHeight="1">
      <c r="A419" s="87"/>
      <c r="B419" s="87"/>
      <c r="C419" s="88"/>
      <c r="D419" s="100"/>
      <c r="E419" s="102"/>
      <c r="F419" s="102"/>
      <c r="G419" s="100"/>
      <c r="H419" s="100"/>
      <c r="I419" s="101"/>
      <c r="J419" s="101"/>
      <c r="K419" s="101"/>
      <c r="L419" s="115"/>
      <c r="M419" s="65" t="s">
        <v>802</v>
      </c>
      <c r="N419" s="48">
        <v>217701</v>
      </c>
      <c r="O419" s="48">
        <f>(N419-R419)*93.79%</f>
        <v>193972.67950500004</v>
      </c>
      <c r="P419" s="48">
        <f>(N419-R419)*6.21%*80%</f>
        <v>10274.616396000001</v>
      </c>
      <c r="Q419" s="48">
        <f>(N419-R419)*6.21%*20%</f>
        <v>2568.6540990000003</v>
      </c>
      <c r="R419" s="48">
        <f>N419*5%</f>
        <v>10885.050000000001</v>
      </c>
      <c r="S419" s="48">
        <f>N419/J418</f>
        <v>251.0968858131488</v>
      </c>
      <c r="T419" s="2">
        <f>T418</f>
        <v>2532</v>
      </c>
      <c r="U419" s="4" t="s">
        <v>55</v>
      </c>
      <c r="V419" s="5"/>
      <c r="W419" s="17"/>
    </row>
    <row r="420" spans="1:23" ht="21.75" customHeight="1">
      <c r="A420" s="87"/>
      <c r="B420" s="87"/>
      <c r="C420" s="88"/>
      <c r="D420" s="100"/>
      <c r="E420" s="102"/>
      <c r="F420" s="102"/>
      <c r="G420" s="100"/>
      <c r="H420" s="100"/>
      <c r="I420" s="101"/>
      <c r="J420" s="101"/>
      <c r="K420" s="101"/>
      <c r="L420" s="115"/>
      <c r="M420" s="65" t="s">
        <v>67</v>
      </c>
      <c r="N420" s="48">
        <f>SUM(N418:N419)</f>
        <v>1544944</v>
      </c>
      <c r="O420" s="48">
        <f>SUM(O418:O419)</f>
        <v>1376552.8287200003</v>
      </c>
      <c r="P420" s="48">
        <f>SUM(P418:P419)</f>
        <v>72915.616396</v>
      </c>
      <c r="Q420" s="48">
        <f>SUM(Q418:Q419)</f>
        <v>18228.794256</v>
      </c>
      <c r="R420" s="48">
        <f>SUM(R418:R419)</f>
        <v>77247.20000000001</v>
      </c>
      <c r="S420" s="48">
        <f>N420/J418</f>
        <v>1781.9423298731258</v>
      </c>
      <c r="T420" s="2">
        <f>T418</f>
        <v>2532</v>
      </c>
      <c r="U420" s="4"/>
      <c r="V420" s="5"/>
      <c r="W420" s="17"/>
    </row>
    <row r="421" spans="1:23" ht="30" customHeight="1">
      <c r="A421" s="100" t="s">
        <v>835</v>
      </c>
      <c r="B421" s="100" t="s">
        <v>66</v>
      </c>
      <c r="C421" s="88" t="s">
        <v>385</v>
      </c>
      <c r="D421" s="100">
        <v>1968</v>
      </c>
      <c r="E421" s="102" t="s">
        <v>77</v>
      </c>
      <c r="F421" s="102" t="s">
        <v>349</v>
      </c>
      <c r="G421" s="100">
        <v>2</v>
      </c>
      <c r="H421" s="100">
        <v>2</v>
      </c>
      <c r="I421" s="101">
        <v>754.9</v>
      </c>
      <c r="J421" s="101">
        <v>689.63</v>
      </c>
      <c r="K421" s="101">
        <v>689.63</v>
      </c>
      <c r="L421" s="117">
        <v>40</v>
      </c>
      <c r="M421" s="65" t="s">
        <v>750</v>
      </c>
      <c r="N421" s="2">
        <v>1728000</v>
      </c>
      <c r="O421" s="48">
        <f aca="true" t="shared" si="51" ref="O421:O429">(N421-R421)*93.79%</f>
        <v>1539656.6400000001</v>
      </c>
      <c r="P421" s="48">
        <f>ROUND((N421-R421)*6.21%*80%,0)</f>
        <v>81555</v>
      </c>
      <c r="Q421" s="48">
        <f aca="true" t="shared" si="52" ref="Q421:Q429">(N421-R421)*6.21%*20%</f>
        <v>20388.672000000002</v>
      </c>
      <c r="R421" s="48">
        <f>N421*5%</f>
        <v>86400</v>
      </c>
      <c r="S421" s="48">
        <f>N421/J421</f>
        <v>2505.6914577382076</v>
      </c>
      <c r="T421" s="2">
        <f>T418</f>
        <v>2532</v>
      </c>
      <c r="U421" s="4" t="s">
        <v>55</v>
      </c>
      <c r="V421" s="3"/>
      <c r="W421" s="17"/>
    </row>
    <row r="422" spans="1:23" ht="60.75" customHeight="1">
      <c r="A422" s="100"/>
      <c r="B422" s="100"/>
      <c r="C422" s="88"/>
      <c r="D422" s="100"/>
      <c r="E422" s="102"/>
      <c r="F422" s="102"/>
      <c r="G422" s="100"/>
      <c r="H422" s="100"/>
      <c r="I422" s="101"/>
      <c r="J422" s="101"/>
      <c r="K422" s="101"/>
      <c r="L422" s="117"/>
      <c r="M422" s="65" t="s">
        <v>802</v>
      </c>
      <c r="N422" s="2">
        <v>160788</v>
      </c>
      <c r="O422" s="48">
        <f t="shared" si="51"/>
        <v>143262.91194000002</v>
      </c>
      <c r="P422" s="48">
        <f>ROUND((N422-R422)*6.21%*80%,0)</f>
        <v>7589</v>
      </c>
      <c r="Q422" s="48">
        <f t="shared" si="52"/>
        <v>1897.1376120000002</v>
      </c>
      <c r="R422" s="48">
        <f>N422*5%</f>
        <v>8039.400000000001</v>
      </c>
      <c r="S422" s="48">
        <f>N422/J421</f>
        <v>233.15111001551557</v>
      </c>
      <c r="T422" s="2">
        <f>T418</f>
        <v>2532</v>
      </c>
      <c r="U422" s="4" t="s">
        <v>55</v>
      </c>
      <c r="V422" s="3"/>
      <c r="W422" s="17"/>
    </row>
    <row r="423" spans="1:23" ht="22.5" customHeight="1">
      <c r="A423" s="100"/>
      <c r="B423" s="100"/>
      <c r="C423" s="88"/>
      <c r="D423" s="100"/>
      <c r="E423" s="102"/>
      <c r="F423" s="102"/>
      <c r="G423" s="100"/>
      <c r="H423" s="100"/>
      <c r="I423" s="101"/>
      <c r="J423" s="101"/>
      <c r="K423" s="101"/>
      <c r="L423" s="117"/>
      <c r="M423" s="65" t="s">
        <v>67</v>
      </c>
      <c r="N423" s="2">
        <f>SUM(N421:N422)</f>
        <v>1888788</v>
      </c>
      <c r="O423" s="2">
        <f>SUM(O421:O422)</f>
        <v>1682919.5519400002</v>
      </c>
      <c r="P423" s="2">
        <f>SUM(P421:P422)</f>
        <v>89144</v>
      </c>
      <c r="Q423" s="2">
        <f>SUM(Q421:Q422)</f>
        <v>22285.809612</v>
      </c>
      <c r="R423" s="2">
        <f>SUM(R421:R422)</f>
        <v>94439.4</v>
      </c>
      <c r="S423" s="48">
        <f>N423/J421</f>
        <v>2738.842567753723</v>
      </c>
      <c r="T423" s="2">
        <f>T418</f>
        <v>2532</v>
      </c>
      <c r="U423" s="4"/>
      <c r="V423" s="3"/>
      <c r="W423" s="17"/>
    </row>
    <row r="424" spans="1:23" ht="20.25" customHeight="1">
      <c r="A424" s="100" t="s">
        <v>836</v>
      </c>
      <c r="B424" s="100" t="s">
        <v>805</v>
      </c>
      <c r="C424" s="88" t="s">
        <v>386</v>
      </c>
      <c r="D424" s="100">
        <v>1968</v>
      </c>
      <c r="E424" s="102" t="s">
        <v>77</v>
      </c>
      <c r="F424" s="102" t="s">
        <v>349</v>
      </c>
      <c r="G424" s="100">
        <v>2</v>
      </c>
      <c r="H424" s="100">
        <v>2</v>
      </c>
      <c r="I424" s="101">
        <v>415.6</v>
      </c>
      <c r="J424" s="101">
        <v>370</v>
      </c>
      <c r="K424" s="101">
        <v>370</v>
      </c>
      <c r="L424" s="100">
        <v>17</v>
      </c>
      <c r="M424" s="65" t="s">
        <v>351</v>
      </c>
      <c r="N424" s="2">
        <v>674714</v>
      </c>
      <c r="O424" s="48">
        <f t="shared" si="51"/>
        <v>601173.54757</v>
      </c>
      <c r="P424" s="48">
        <f>(N424-R424)*6.21%*80%</f>
        <v>31843.801944000006</v>
      </c>
      <c r="Q424" s="48">
        <f t="shared" si="52"/>
        <v>7960.950486000002</v>
      </c>
      <c r="R424" s="48">
        <f>N424*5%</f>
        <v>33735.700000000004</v>
      </c>
      <c r="S424" s="48">
        <f>N424/J424</f>
        <v>1823.5513513513513</v>
      </c>
      <c r="T424" s="2">
        <f>T418</f>
        <v>2532</v>
      </c>
      <c r="U424" s="4" t="s">
        <v>55</v>
      </c>
      <c r="V424" s="3"/>
      <c r="W424" s="17"/>
    </row>
    <row r="425" spans="1:23" ht="59.25" customHeight="1">
      <c r="A425" s="100"/>
      <c r="B425" s="100"/>
      <c r="C425" s="88"/>
      <c r="D425" s="100"/>
      <c r="E425" s="102"/>
      <c r="F425" s="102"/>
      <c r="G425" s="100"/>
      <c r="H425" s="100"/>
      <c r="I425" s="101"/>
      <c r="J425" s="101"/>
      <c r="K425" s="101"/>
      <c r="L425" s="100"/>
      <c r="M425" s="65" t="s">
        <v>802</v>
      </c>
      <c r="N425" s="2">
        <v>119204</v>
      </c>
      <c r="O425" s="48">
        <f t="shared" si="51"/>
        <v>106211.36002000001</v>
      </c>
      <c r="P425" s="48">
        <f>(N425-R425)*6.21%*80%</f>
        <v>5625.951984</v>
      </c>
      <c r="Q425" s="48">
        <f t="shared" si="52"/>
        <v>1406.487996</v>
      </c>
      <c r="R425" s="48">
        <f>N425*5%</f>
        <v>5960.200000000001</v>
      </c>
      <c r="S425" s="48">
        <f>N425/J424</f>
        <v>322.17297297297296</v>
      </c>
      <c r="T425" s="2">
        <f>T418</f>
        <v>2532</v>
      </c>
      <c r="U425" s="4" t="s">
        <v>55</v>
      </c>
      <c r="V425" s="3"/>
      <c r="W425" s="17"/>
    </row>
    <row r="426" spans="1:23" ht="21" customHeight="1">
      <c r="A426" s="100"/>
      <c r="B426" s="100"/>
      <c r="C426" s="88"/>
      <c r="D426" s="100"/>
      <c r="E426" s="102"/>
      <c r="F426" s="102"/>
      <c r="G426" s="100"/>
      <c r="H426" s="100"/>
      <c r="I426" s="101"/>
      <c r="J426" s="101"/>
      <c r="K426" s="101"/>
      <c r="L426" s="100"/>
      <c r="M426" s="65" t="s">
        <v>67</v>
      </c>
      <c r="N426" s="2">
        <f>SUM(N424:N425)</f>
        <v>793918</v>
      </c>
      <c r="O426" s="2">
        <f>SUM(O424:O425)</f>
        <v>707384.9075900001</v>
      </c>
      <c r="P426" s="2">
        <f>SUM(P424:P425)</f>
        <v>37469.753928000006</v>
      </c>
      <c r="Q426" s="2">
        <f>SUM(Q424:Q425)</f>
        <v>9367.438482000001</v>
      </c>
      <c r="R426" s="2">
        <f>SUM(R424:R425)</f>
        <v>39695.90000000001</v>
      </c>
      <c r="S426" s="48">
        <f>N426/J424</f>
        <v>2145.7243243243242</v>
      </c>
      <c r="T426" s="2">
        <f>T418</f>
        <v>2532</v>
      </c>
      <c r="U426" s="4"/>
      <c r="V426" s="3"/>
      <c r="W426" s="17"/>
    </row>
    <row r="427" spans="1:22" ht="27" customHeight="1">
      <c r="A427" s="100" t="s">
        <v>837</v>
      </c>
      <c r="B427" s="100" t="s">
        <v>806</v>
      </c>
      <c r="C427" s="88" t="s">
        <v>269</v>
      </c>
      <c r="D427" s="100">
        <v>1972</v>
      </c>
      <c r="E427" s="102" t="s">
        <v>77</v>
      </c>
      <c r="F427" s="102" t="s">
        <v>349</v>
      </c>
      <c r="G427" s="100">
        <v>2</v>
      </c>
      <c r="H427" s="100">
        <v>2</v>
      </c>
      <c r="I427" s="101">
        <v>1112.24</v>
      </c>
      <c r="J427" s="101">
        <v>695.22</v>
      </c>
      <c r="K427" s="101">
        <v>588.62</v>
      </c>
      <c r="L427" s="100">
        <v>34</v>
      </c>
      <c r="M427" s="65" t="s">
        <v>351</v>
      </c>
      <c r="N427" s="2">
        <v>1299380</v>
      </c>
      <c r="O427" s="48">
        <f t="shared" si="51"/>
        <v>1157754.0769</v>
      </c>
      <c r="P427" s="48">
        <f>ROUND((N427-R427)*6.21%*80%,0)</f>
        <v>61326</v>
      </c>
      <c r="Q427" s="48">
        <f t="shared" si="52"/>
        <v>15331.38462</v>
      </c>
      <c r="R427" s="48">
        <f>N427*5%</f>
        <v>64969</v>
      </c>
      <c r="S427" s="48">
        <f>N427/J427</f>
        <v>1869.01987859958</v>
      </c>
      <c r="T427" s="2">
        <f>T418</f>
        <v>2532</v>
      </c>
      <c r="U427" s="4" t="s">
        <v>55</v>
      </c>
      <c r="V427" s="16"/>
    </row>
    <row r="428" spans="1:22" ht="57.75" customHeight="1">
      <c r="A428" s="100"/>
      <c r="B428" s="100"/>
      <c r="C428" s="88"/>
      <c r="D428" s="100"/>
      <c r="E428" s="102"/>
      <c r="F428" s="102"/>
      <c r="G428" s="100"/>
      <c r="H428" s="100"/>
      <c r="I428" s="101"/>
      <c r="J428" s="101"/>
      <c r="K428" s="101"/>
      <c r="L428" s="100"/>
      <c r="M428" s="65" t="s">
        <v>802</v>
      </c>
      <c r="N428" s="2">
        <v>110677</v>
      </c>
      <c r="O428" s="48">
        <f t="shared" si="51"/>
        <v>98613.760385</v>
      </c>
      <c r="P428" s="48">
        <f>ROUND((N428-R428)*6.21%*80%,0)</f>
        <v>5224</v>
      </c>
      <c r="Q428" s="48">
        <f t="shared" si="52"/>
        <v>1305.877923</v>
      </c>
      <c r="R428" s="48">
        <f>N428*5%</f>
        <v>5533.85</v>
      </c>
      <c r="S428" s="48">
        <f>N428/J427</f>
        <v>159.1970886913495</v>
      </c>
      <c r="T428" s="2">
        <f>T419</f>
        <v>2532</v>
      </c>
      <c r="U428" s="4" t="s">
        <v>55</v>
      </c>
      <c r="V428" s="16"/>
    </row>
    <row r="429" spans="1:22" ht="42" customHeight="1">
      <c r="A429" s="100"/>
      <c r="B429" s="100"/>
      <c r="C429" s="88"/>
      <c r="D429" s="100"/>
      <c r="E429" s="102"/>
      <c r="F429" s="102"/>
      <c r="G429" s="100"/>
      <c r="H429" s="100"/>
      <c r="I429" s="101"/>
      <c r="J429" s="101"/>
      <c r="K429" s="101"/>
      <c r="L429" s="100"/>
      <c r="M429" s="65" t="s">
        <v>373</v>
      </c>
      <c r="N429" s="2">
        <v>120000</v>
      </c>
      <c r="O429" s="48">
        <f t="shared" si="51"/>
        <v>106920.6</v>
      </c>
      <c r="P429" s="48">
        <f>ROUND((N429-R429)*6.21%*80%,0)</f>
        <v>5664</v>
      </c>
      <c r="Q429" s="48">
        <f t="shared" si="52"/>
        <v>1415.88</v>
      </c>
      <c r="R429" s="48">
        <f>N429*5%</f>
        <v>6000</v>
      </c>
      <c r="S429" s="48">
        <f>N429/J427</f>
        <v>172.60723224303098</v>
      </c>
      <c r="T429" s="2">
        <f>T419</f>
        <v>2532</v>
      </c>
      <c r="U429" s="4" t="s">
        <v>55</v>
      </c>
      <c r="V429" s="16"/>
    </row>
    <row r="430" spans="1:22" ht="27" customHeight="1">
      <c r="A430" s="100"/>
      <c r="B430" s="100"/>
      <c r="C430" s="88"/>
      <c r="D430" s="100"/>
      <c r="E430" s="102"/>
      <c r="F430" s="102"/>
      <c r="G430" s="100"/>
      <c r="H430" s="100"/>
      <c r="I430" s="101"/>
      <c r="J430" s="101"/>
      <c r="K430" s="101"/>
      <c r="L430" s="100"/>
      <c r="M430" s="65" t="s">
        <v>67</v>
      </c>
      <c r="N430" s="2">
        <f>SUM(N427:N429)</f>
        <v>1530057</v>
      </c>
      <c r="O430" s="2">
        <f>SUM(O427:O429)</f>
        <v>1363288.437285</v>
      </c>
      <c r="P430" s="2">
        <f>SUM(P427:P429)</f>
        <v>72214</v>
      </c>
      <c r="Q430" s="2">
        <f>SUM(Q427:Q429)</f>
        <v>18053.142543</v>
      </c>
      <c r="R430" s="2">
        <f>SUM(R427:R429)</f>
        <v>76502.85</v>
      </c>
      <c r="S430" s="48">
        <f>N430/J427</f>
        <v>2200.8241995339604</v>
      </c>
      <c r="T430" s="2">
        <f>T420</f>
        <v>2532</v>
      </c>
      <c r="U430" s="4"/>
      <c r="V430" s="16"/>
    </row>
    <row r="431" spans="1:23" ht="31.5" customHeight="1">
      <c r="A431" s="100" t="s">
        <v>838</v>
      </c>
      <c r="B431" s="100" t="s">
        <v>807</v>
      </c>
      <c r="C431" s="88" t="s">
        <v>270</v>
      </c>
      <c r="D431" s="100">
        <v>1961</v>
      </c>
      <c r="E431" s="102" t="s">
        <v>77</v>
      </c>
      <c r="F431" s="102" t="s">
        <v>349</v>
      </c>
      <c r="G431" s="100">
        <v>2</v>
      </c>
      <c r="H431" s="100">
        <v>2</v>
      </c>
      <c r="I431" s="101">
        <v>433.5</v>
      </c>
      <c r="J431" s="101">
        <v>344</v>
      </c>
      <c r="K431" s="101">
        <v>344</v>
      </c>
      <c r="L431" s="100">
        <v>16</v>
      </c>
      <c r="M431" s="65" t="s">
        <v>351</v>
      </c>
      <c r="N431" s="2">
        <v>695103</v>
      </c>
      <c r="O431" s="48">
        <f>(N431-R431)*93.79%</f>
        <v>619340.248515</v>
      </c>
      <c r="P431" s="48">
        <f>(N431-R431)*6.21%*80%</f>
        <v>32806.081188000004</v>
      </c>
      <c r="Q431" s="48">
        <f>(N431-R431)*6.21%*20%</f>
        <v>8201.520297000001</v>
      </c>
      <c r="R431" s="48">
        <f>N431*5%</f>
        <v>34755.15</v>
      </c>
      <c r="S431" s="48">
        <f>N431/J431</f>
        <v>2020.6482558139535</v>
      </c>
      <c r="T431" s="2">
        <f>T421</f>
        <v>2532</v>
      </c>
      <c r="U431" s="4" t="s">
        <v>55</v>
      </c>
      <c r="V431" s="3"/>
      <c r="W431" s="17"/>
    </row>
    <row r="432" spans="1:23" ht="60" customHeight="1">
      <c r="A432" s="100"/>
      <c r="B432" s="100"/>
      <c r="C432" s="88"/>
      <c r="D432" s="100"/>
      <c r="E432" s="102"/>
      <c r="F432" s="102"/>
      <c r="G432" s="100"/>
      <c r="H432" s="100"/>
      <c r="I432" s="101"/>
      <c r="J432" s="101"/>
      <c r="K432" s="101"/>
      <c r="L432" s="100"/>
      <c r="M432" s="65" t="s">
        <v>802</v>
      </c>
      <c r="N432" s="2">
        <v>96229</v>
      </c>
      <c r="O432" s="48">
        <f>(N432-R432)*93.79%</f>
        <v>85740.520145</v>
      </c>
      <c r="P432" s="48">
        <f>(N432-R432)*6.21%*80%</f>
        <v>4541.6238840000005</v>
      </c>
      <c r="Q432" s="48">
        <f>(N432-R432)*6.21%*20%</f>
        <v>1135.4059710000001</v>
      </c>
      <c r="R432" s="48">
        <f>N432*5%</f>
        <v>4811.45</v>
      </c>
      <c r="S432" s="48">
        <f>N432/J431</f>
        <v>279.73546511627904</v>
      </c>
      <c r="T432" s="2">
        <f>T422</f>
        <v>2532</v>
      </c>
      <c r="U432" s="4" t="s">
        <v>55</v>
      </c>
      <c r="V432" s="3"/>
      <c r="W432" s="17"/>
    </row>
    <row r="433" spans="1:23" ht="24.75" customHeight="1">
      <c r="A433" s="100"/>
      <c r="B433" s="100"/>
      <c r="C433" s="88"/>
      <c r="D433" s="100"/>
      <c r="E433" s="102"/>
      <c r="F433" s="102"/>
      <c r="G433" s="100"/>
      <c r="H433" s="100"/>
      <c r="I433" s="101"/>
      <c r="J433" s="101"/>
      <c r="K433" s="101"/>
      <c r="L433" s="100"/>
      <c r="M433" s="65" t="s">
        <v>67</v>
      </c>
      <c r="N433" s="2">
        <f>SUM(N431:N432)</f>
        <v>791332</v>
      </c>
      <c r="O433" s="2">
        <v>705080</v>
      </c>
      <c r="P433" s="2">
        <f>SUM(P431:P432)</f>
        <v>37347.705072000004</v>
      </c>
      <c r="Q433" s="2">
        <f>SUM(Q431:Q432)</f>
        <v>9336.926268000001</v>
      </c>
      <c r="R433" s="2">
        <f>SUM(R431:R432)</f>
        <v>39566.6</v>
      </c>
      <c r="S433" s="48">
        <f>N433/J431</f>
        <v>2300.3837209302324</v>
      </c>
      <c r="T433" s="2">
        <f>T423</f>
        <v>2532</v>
      </c>
      <c r="U433" s="4"/>
      <c r="V433" s="3"/>
      <c r="W433" s="17"/>
    </row>
    <row r="434" spans="1:23" ht="21.75" customHeight="1">
      <c r="A434" s="100" t="s">
        <v>839</v>
      </c>
      <c r="B434" s="100" t="s">
        <v>808</v>
      </c>
      <c r="C434" s="88" t="s">
        <v>271</v>
      </c>
      <c r="D434" s="100">
        <v>1966</v>
      </c>
      <c r="E434" s="102" t="s">
        <v>77</v>
      </c>
      <c r="F434" s="102" t="s">
        <v>349</v>
      </c>
      <c r="G434" s="100">
        <v>2</v>
      </c>
      <c r="H434" s="100">
        <v>2</v>
      </c>
      <c r="I434" s="101">
        <v>304.5</v>
      </c>
      <c r="J434" s="101">
        <v>260</v>
      </c>
      <c r="K434" s="101">
        <v>260</v>
      </c>
      <c r="L434" s="100">
        <v>15</v>
      </c>
      <c r="M434" s="65" t="s">
        <v>351</v>
      </c>
      <c r="N434" s="2">
        <v>543108</v>
      </c>
      <c r="O434" s="48">
        <f>(N434-R434)*93.79%</f>
        <v>483911.94354</v>
      </c>
      <c r="P434" s="48">
        <f>(N434-R434)*6.21%*80%</f>
        <v>25632.525168</v>
      </c>
      <c r="Q434" s="48">
        <f>(N434-R434)*6.21%*20%</f>
        <v>6408.131292</v>
      </c>
      <c r="R434" s="48">
        <f>N434*5%</f>
        <v>27155.4</v>
      </c>
      <c r="S434" s="48">
        <f>N434/J434</f>
        <v>2088.876923076923</v>
      </c>
      <c r="T434" s="2">
        <f>T423</f>
        <v>2532</v>
      </c>
      <c r="U434" s="4" t="s">
        <v>55</v>
      </c>
      <c r="V434" s="3"/>
      <c r="W434" s="17"/>
    </row>
    <row r="435" spans="1:23" ht="62.25" customHeight="1">
      <c r="A435" s="100"/>
      <c r="B435" s="100"/>
      <c r="C435" s="88"/>
      <c r="D435" s="100"/>
      <c r="E435" s="102"/>
      <c r="F435" s="102"/>
      <c r="G435" s="100"/>
      <c r="H435" s="100"/>
      <c r="I435" s="101"/>
      <c r="J435" s="101"/>
      <c r="K435" s="101"/>
      <c r="L435" s="100"/>
      <c r="M435" s="65" t="s">
        <v>802</v>
      </c>
      <c r="N435" s="2">
        <v>115102</v>
      </c>
      <c r="O435" s="48">
        <f>(N435-R435)*93.79%</f>
        <v>102556.45751000001</v>
      </c>
      <c r="P435" s="48">
        <f>(N435-R435)*6.21%*80%</f>
        <v>5432.353992</v>
      </c>
      <c r="Q435" s="48">
        <f>(N435-R435)*6.21%*20%</f>
        <v>1358.088498</v>
      </c>
      <c r="R435" s="48">
        <f>N435*5%</f>
        <v>5755.1</v>
      </c>
      <c r="S435" s="48">
        <f>N435/J434</f>
        <v>442.7</v>
      </c>
      <c r="T435" s="2">
        <f>T425</f>
        <v>2532</v>
      </c>
      <c r="U435" s="4" t="s">
        <v>55</v>
      </c>
      <c r="V435" s="3"/>
      <c r="W435" s="17"/>
    </row>
    <row r="436" spans="1:23" ht="18.75" customHeight="1">
      <c r="A436" s="100"/>
      <c r="B436" s="100"/>
      <c r="C436" s="88"/>
      <c r="D436" s="100"/>
      <c r="E436" s="102"/>
      <c r="F436" s="102"/>
      <c r="G436" s="100"/>
      <c r="H436" s="100"/>
      <c r="I436" s="101"/>
      <c r="J436" s="101"/>
      <c r="K436" s="101"/>
      <c r="L436" s="100"/>
      <c r="M436" s="65" t="s">
        <v>67</v>
      </c>
      <c r="N436" s="2">
        <f>SUM(N434:N435)</f>
        <v>658210</v>
      </c>
      <c r="O436" s="2">
        <f>SUM(O434:O435)</f>
        <v>586468.40105</v>
      </c>
      <c r="P436" s="2">
        <f>SUM(P434:P435)</f>
        <v>31064.87916</v>
      </c>
      <c r="Q436" s="2">
        <f>SUM(Q434:Q435)</f>
        <v>7766.21979</v>
      </c>
      <c r="R436" s="2">
        <f>SUM(R434:R435)</f>
        <v>32910.5</v>
      </c>
      <c r="S436" s="48">
        <f>N436/J434</f>
        <v>2531.576923076923</v>
      </c>
      <c r="T436" s="2">
        <f>T425</f>
        <v>2532</v>
      </c>
      <c r="U436" s="4"/>
      <c r="V436" s="3"/>
      <c r="W436" s="17"/>
    </row>
    <row r="437" spans="1:23" ht="23.25" customHeight="1">
      <c r="A437" s="100" t="s">
        <v>840</v>
      </c>
      <c r="B437" s="100" t="s">
        <v>809</v>
      </c>
      <c r="C437" s="88" t="s">
        <v>272</v>
      </c>
      <c r="D437" s="100">
        <v>1965</v>
      </c>
      <c r="E437" s="102" t="s">
        <v>77</v>
      </c>
      <c r="F437" s="102" t="s">
        <v>349</v>
      </c>
      <c r="G437" s="100">
        <v>2</v>
      </c>
      <c r="H437" s="100">
        <v>2</v>
      </c>
      <c r="I437" s="101">
        <v>1006.49</v>
      </c>
      <c r="J437" s="101">
        <v>757.16</v>
      </c>
      <c r="K437" s="101">
        <v>569.43</v>
      </c>
      <c r="L437" s="100">
        <v>57</v>
      </c>
      <c r="M437" s="65" t="s">
        <v>351</v>
      </c>
      <c r="N437" s="2">
        <v>1424129</v>
      </c>
      <c r="O437" s="48">
        <v>1268905</v>
      </c>
      <c r="P437" s="48">
        <f>(N437-R437)*6.21%*80%</f>
        <v>67213.192284</v>
      </c>
      <c r="Q437" s="48">
        <f>(N437-R437)*6.21%*20%</f>
        <v>16803.298071</v>
      </c>
      <c r="R437" s="48">
        <f>N437*5%</f>
        <v>71206.45</v>
      </c>
      <c r="S437" s="48">
        <f>N437/J437</f>
        <v>1880.8825083205663</v>
      </c>
      <c r="T437" s="2">
        <f>T427</f>
        <v>2532</v>
      </c>
      <c r="U437" s="4" t="s">
        <v>55</v>
      </c>
      <c r="V437" s="3"/>
      <c r="W437" s="17"/>
    </row>
    <row r="438" spans="1:23" ht="54.75" customHeight="1">
      <c r="A438" s="100"/>
      <c r="B438" s="100"/>
      <c r="C438" s="88"/>
      <c r="D438" s="100"/>
      <c r="E438" s="102"/>
      <c r="F438" s="102"/>
      <c r="G438" s="100"/>
      <c r="H438" s="100"/>
      <c r="I438" s="101"/>
      <c r="J438" s="101"/>
      <c r="K438" s="101"/>
      <c r="L438" s="100"/>
      <c r="M438" s="65" t="s">
        <v>802</v>
      </c>
      <c r="N438" s="2">
        <v>241369</v>
      </c>
      <c r="O438" s="48">
        <f>(N438-R438)*93.79%</f>
        <v>215060.98584500002</v>
      </c>
      <c r="P438" s="48">
        <f>(N438-R438)*6.21%*80%</f>
        <v>11391.651324</v>
      </c>
      <c r="Q438" s="48">
        <f>(N438-R438)*6.21%*20%</f>
        <v>2847.912831</v>
      </c>
      <c r="R438" s="48">
        <f>N438*5%</f>
        <v>12068.45</v>
      </c>
      <c r="S438" s="48">
        <f>N438/J437</f>
        <v>318.78202757673415</v>
      </c>
      <c r="T438" s="2">
        <f>T427</f>
        <v>2532</v>
      </c>
      <c r="U438" s="4" t="s">
        <v>55</v>
      </c>
      <c r="V438" s="3"/>
      <c r="W438" s="17"/>
    </row>
    <row r="439" spans="1:23" ht="24.75" customHeight="1">
      <c r="A439" s="100"/>
      <c r="B439" s="100"/>
      <c r="C439" s="88"/>
      <c r="D439" s="100"/>
      <c r="E439" s="102"/>
      <c r="F439" s="102"/>
      <c r="G439" s="100"/>
      <c r="H439" s="100"/>
      <c r="I439" s="101"/>
      <c r="J439" s="101"/>
      <c r="K439" s="101"/>
      <c r="L439" s="100"/>
      <c r="M439" s="65" t="s">
        <v>67</v>
      </c>
      <c r="N439" s="2">
        <f>SUM(N437:N438)</f>
        <v>1665498</v>
      </c>
      <c r="O439" s="2">
        <f>SUM(O437:O438)</f>
        <v>1483965.985845</v>
      </c>
      <c r="P439" s="2">
        <f>SUM(P437:P438)</f>
        <v>78604.84360800001</v>
      </c>
      <c r="Q439" s="2">
        <f>SUM(Q437:Q438)</f>
        <v>19651.210902000003</v>
      </c>
      <c r="R439" s="2">
        <f>SUM(R437:R438)</f>
        <v>83274.9</v>
      </c>
      <c r="S439" s="48">
        <f>N439/J437</f>
        <v>2199.6645358973005</v>
      </c>
      <c r="T439" s="2">
        <f>T428</f>
        <v>2532</v>
      </c>
      <c r="U439" s="4"/>
      <c r="V439" s="3"/>
      <c r="W439" s="17"/>
    </row>
    <row r="440" spans="1:23" ht="18.75" customHeight="1">
      <c r="A440" s="100" t="s">
        <v>841</v>
      </c>
      <c r="B440" s="100" t="s">
        <v>810</v>
      </c>
      <c r="C440" s="88" t="s">
        <v>273</v>
      </c>
      <c r="D440" s="100">
        <v>1965</v>
      </c>
      <c r="E440" s="102" t="s">
        <v>77</v>
      </c>
      <c r="F440" s="102" t="s">
        <v>349</v>
      </c>
      <c r="G440" s="100">
        <v>2</v>
      </c>
      <c r="H440" s="100">
        <v>2</v>
      </c>
      <c r="I440" s="101">
        <v>982.05</v>
      </c>
      <c r="J440" s="101">
        <v>677</v>
      </c>
      <c r="K440" s="101">
        <v>677</v>
      </c>
      <c r="L440" s="100">
        <v>32</v>
      </c>
      <c r="M440" s="65" t="s">
        <v>351</v>
      </c>
      <c r="N440" s="2">
        <v>984267</v>
      </c>
      <c r="O440" s="48">
        <f>ROUND((N440-R440)*93.79%,0)</f>
        <v>876987</v>
      </c>
      <c r="P440" s="48">
        <f>ROUND((N440-R440)*6.21%*80%,0)</f>
        <v>46453</v>
      </c>
      <c r="Q440" s="48">
        <f>(N440-R440)*6.21%*20%</f>
        <v>11613.366333000002</v>
      </c>
      <c r="R440" s="48">
        <f>N440*5%</f>
        <v>49213.350000000006</v>
      </c>
      <c r="S440" s="48">
        <f>N440/J440</f>
        <v>1453.8655834564254</v>
      </c>
      <c r="T440" s="2">
        <f>T428</f>
        <v>2532</v>
      </c>
      <c r="U440" s="4" t="s">
        <v>55</v>
      </c>
      <c r="V440" s="3"/>
      <c r="W440" s="17"/>
    </row>
    <row r="441" spans="1:23" ht="55.5" customHeight="1">
      <c r="A441" s="100"/>
      <c r="B441" s="100"/>
      <c r="C441" s="88"/>
      <c r="D441" s="100"/>
      <c r="E441" s="102"/>
      <c r="F441" s="102"/>
      <c r="G441" s="100"/>
      <c r="H441" s="100"/>
      <c r="I441" s="101"/>
      <c r="J441" s="101"/>
      <c r="K441" s="101"/>
      <c r="L441" s="100"/>
      <c r="M441" s="65" t="s">
        <v>802</v>
      </c>
      <c r="N441" s="2">
        <v>161924</v>
      </c>
      <c r="O441" s="48">
        <f>ROUND((N441-R441)*93.79%,0)</f>
        <v>144275</v>
      </c>
      <c r="P441" s="48">
        <f>(N441-R441)*6.21%*80%</f>
        <v>7642.165104</v>
      </c>
      <c r="Q441" s="48">
        <f>(N441-R441)*6.21%*20%</f>
        <v>1910.541276</v>
      </c>
      <c r="R441" s="48">
        <f>N441*5%</f>
        <v>8096.200000000001</v>
      </c>
      <c r="S441" s="48">
        <f>N441/J440</f>
        <v>239.17872968980797</v>
      </c>
      <c r="T441" s="2">
        <f>T430</f>
        <v>2532</v>
      </c>
      <c r="U441" s="4" t="s">
        <v>55</v>
      </c>
      <c r="V441" s="3"/>
      <c r="W441" s="17"/>
    </row>
    <row r="442" spans="1:23" ht="42" customHeight="1">
      <c r="A442" s="100"/>
      <c r="B442" s="100"/>
      <c r="C442" s="88"/>
      <c r="D442" s="100"/>
      <c r="E442" s="102"/>
      <c r="F442" s="102"/>
      <c r="G442" s="100"/>
      <c r="H442" s="100"/>
      <c r="I442" s="101"/>
      <c r="J442" s="101"/>
      <c r="K442" s="101"/>
      <c r="L442" s="100"/>
      <c r="M442" s="65" t="s">
        <v>373</v>
      </c>
      <c r="N442" s="2">
        <v>102006</v>
      </c>
      <c r="O442" s="48">
        <f>ROUND((N442-R442)*93.79%,0)</f>
        <v>90888</v>
      </c>
      <c r="P442" s="48">
        <f>(N442-R442)*6.21%*80%</f>
        <v>4814.275176</v>
      </c>
      <c r="Q442" s="48">
        <f>(N442-R442)*6.21%*20%</f>
        <v>1203.568794</v>
      </c>
      <c r="R442" s="48">
        <f>N442*5%</f>
        <v>5100.3</v>
      </c>
      <c r="S442" s="48">
        <f>N442/J440</f>
        <v>150.67355982274742</v>
      </c>
      <c r="T442" s="2">
        <f>T431</f>
        <v>2532</v>
      </c>
      <c r="U442" s="4" t="s">
        <v>55</v>
      </c>
      <c r="V442" s="3"/>
      <c r="W442" s="17"/>
    </row>
    <row r="443" spans="1:23" ht="23.25" customHeight="1">
      <c r="A443" s="100"/>
      <c r="B443" s="100"/>
      <c r="C443" s="88"/>
      <c r="D443" s="100"/>
      <c r="E443" s="102"/>
      <c r="F443" s="102"/>
      <c r="G443" s="100"/>
      <c r="H443" s="100"/>
      <c r="I443" s="101"/>
      <c r="J443" s="101"/>
      <c r="K443" s="101"/>
      <c r="L443" s="100"/>
      <c r="M443" s="65" t="s">
        <v>67</v>
      </c>
      <c r="N443" s="2">
        <f>SUM(N440:N442)</f>
        <v>1248197</v>
      </c>
      <c r="O443" s="2">
        <f>SUM(O440:O442)</f>
        <v>1112150</v>
      </c>
      <c r="P443" s="2">
        <f>SUM(P440:P442)</f>
        <v>58909.44028</v>
      </c>
      <c r="Q443" s="2">
        <f>SUM(Q440:Q442)</f>
        <v>14727.476403000002</v>
      </c>
      <c r="R443" s="2">
        <f>SUM(R440:R442)</f>
        <v>62409.850000000006</v>
      </c>
      <c r="S443" s="48">
        <f>N443/J440</f>
        <v>1843.7178729689808</v>
      </c>
      <c r="T443" s="2">
        <f>T432</f>
        <v>2532</v>
      </c>
      <c r="U443" s="4"/>
      <c r="V443" s="3"/>
      <c r="W443" s="17"/>
    </row>
    <row r="444" spans="1:24" ht="18" customHeight="1">
      <c r="A444" s="88" t="s">
        <v>255</v>
      </c>
      <c r="B444" s="88"/>
      <c r="C444" s="88"/>
      <c r="D444" s="43"/>
      <c r="E444" s="43"/>
      <c r="F444" s="43"/>
      <c r="G444" s="43"/>
      <c r="H444" s="43"/>
      <c r="I444" s="46">
        <f>SUM(I418:I443)</f>
        <v>5961.58</v>
      </c>
      <c r="J444" s="46">
        <f>SUM(J418:J443)</f>
        <v>4660.01</v>
      </c>
      <c r="K444" s="46">
        <f>SUM(K418:K443)</f>
        <v>4365.68</v>
      </c>
      <c r="L444" s="48">
        <f>SUM(L418:L443)</f>
        <v>256</v>
      </c>
      <c r="M444" s="43"/>
      <c r="N444" s="22">
        <f>ROUND(N420+N423+N426+N430+N433+N436+N439+N443,0)</f>
        <v>10120944</v>
      </c>
      <c r="O444" s="22">
        <f>ROUND(O420+O423+O426+O430+O433+O436+O439+O443,0)</f>
        <v>9017810</v>
      </c>
      <c r="P444" s="22">
        <f>ROUND(P420+P423+P426+P430+P433+P436+P439+P443,0)</f>
        <v>477670</v>
      </c>
      <c r="Q444" s="22">
        <v>119416</v>
      </c>
      <c r="R444" s="22">
        <v>506048</v>
      </c>
      <c r="S444" s="48">
        <f>N444/J444</f>
        <v>2171.871734180828</v>
      </c>
      <c r="T444" s="2">
        <f>T433</f>
        <v>2532</v>
      </c>
      <c r="U444" s="4"/>
      <c r="V444" s="5"/>
      <c r="X444" s="30">
        <f>ROUND(SUM(O444:R444),0)</f>
        <v>10120944</v>
      </c>
    </row>
    <row r="445" spans="1:24" s="15" customFormat="1" ht="18" customHeight="1">
      <c r="A445" s="76" t="s">
        <v>257</v>
      </c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X445" s="25"/>
    </row>
    <row r="446" spans="1:21" ht="21" customHeight="1">
      <c r="A446" s="100" t="s">
        <v>735</v>
      </c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</row>
    <row r="447" spans="1:21" ht="15.75" customHeight="1">
      <c r="A447" s="21"/>
      <c r="B447" s="21"/>
      <c r="C447" s="21" t="s">
        <v>731</v>
      </c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3" ht="25.5" customHeight="1">
      <c r="A448" s="100" t="s">
        <v>842</v>
      </c>
      <c r="B448" s="100" t="s">
        <v>65</v>
      </c>
      <c r="C448" s="94" t="s">
        <v>732</v>
      </c>
      <c r="D448" s="100">
        <v>1964</v>
      </c>
      <c r="E448" s="102" t="s">
        <v>77</v>
      </c>
      <c r="F448" s="102" t="s">
        <v>349</v>
      </c>
      <c r="G448" s="100">
        <v>2</v>
      </c>
      <c r="H448" s="100">
        <v>2</v>
      </c>
      <c r="I448" s="101">
        <v>394.84</v>
      </c>
      <c r="J448" s="101">
        <v>379.84</v>
      </c>
      <c r="K448" s="101">
        <v>236.09</v>
      </c>
      <c r="L448" s="115">
        <v>24</v>
      </c>
      <c r="M448" s="65" t="s">
        <v>351</v>
      </c>
      <c r="N448" s="48">
        <v>720000</v>
      </c>
      <c r="O448" s="48">
        <f>(N448-R448)*93.79%</f>
        <v>641523.6000000001</v>
      </c>
      <c r="P448" s="48">
        <f>(N448-R448)*6.21%*80%</f>
        <v>33981.12</v>
      </c>
      <c r="Q448" s="48">
        <f>(N448-R448)*6.21%*20%</f>
        <v>8495.28</v>
      </c>
      <c r="R448" s="48">
        <f>N448*5%</f>
        <v>36000</v>
      </c>
      <c r="S448" s="48">
        <f>N448/J448</f>
        <v>1895.534962089301</v>
      </c>
      <c r="T448" s="2">
        <v>3916</v>
      </c>
      <c r="U448" s="4" t="s">
        <v>55</v>
      </c>
      <c r="V448" s="5"/>
      <c r="W448" s="17"/>
    </row>
    <row r="449" spans="1:23" ht="58.5" customHeight="1">
      <c r="A449" s="100"/>
      <c r="B449" s="100"/>
      <c r="C449" s="94"/>
      <c r="D449" s="100"/>
      <c r="E449" s="102"/>
      <c r="F449" s="102"/>
      <c r="G449" s="100"/>
      <c r="H449" s="100"/>
      <c r="I449" s="101"/>
      <c r="J449" s="101"/>
      <c r="K449" s="101"/>
      <c r="L449" s="115"/>
      <c r="M449" s="65" t="s">
        <v>802</v>
      </c>
      <c r="N449" s="48">
        <v>75216</v>
      </c>
      <c r="O449" s="48">
        <f>(N449-R449)*93.79%</f>
        <v>67017.83208000001</v>
      </c>
      <c r="P449" s="48">
        <f>(N449-R449)*6.21%*80%</f>
        <v>3549.894336</v>
      </c>
      <c r="Q449" s="48">
        <f>(N449-R449)*6.21%*20%</f>
        <v>887.473584</v>
      </c>
      <c r="R449" s="48">
        <f>N449*5%</f>
        <v>3760.8</v>
      </c>
      <c r="S449" s="48">
        <f>N449/J448</f>
        <v>198.02021903959564</v>
      </c>
      <c r="T449" s="2">
        <f>T448</f>
        <v>3916</v>
      </c>
      <c r="U449" s="4" t="s">
        <v>55</v>
      </c>
      <c r="V449" s="5"/>
      <c r="W449" s="17"/>
    </row>
    <row r="450" spans="1:23" ht="32.25" customHeight="1">
      <c r="A450" s="100"/>
      <c r="B450" s="100"/>
      <c r="C450" s="94"/>
      <c r="D450" s="100"/>
      <c r="E450" s="102"/>
      <c r="F450" s="102"/>
      <c r="G450" s="100"/>
      <c r="H450" s="100"/>
      <c r="I450" s="101"/>
      <c r="J450" s="101"/>
      <c r="K450" s="101"/>
      <c r="L450" s="115"/>
      <c r="M450" s="65" t="s">
        <v>750</v>
      </c>
      <c r="N450" s="2">
        <v>620000</v>
      </c>
      <c r="O450" s="48">
        <f>(N450-R450)*93.79%</f>
        <v>552423.1000000001</v>
      </c>
      <c r="P450" s="48">
        <f>(N450-R450)*6.21%*80%</f>
        <v>29261.520000000004</v>
      </c>
      <c r="Q450" s="48">
        <f>(N450-R450)*6.21%*20%</f>
        <v>7315.380000000001</v>
      </c>
      <c r="R450" s="48">
        <f>N450*5%</f>
        <v>31000</v>
      </c>
      <c r="S450" s="48">
        <f>N450/J448</f>
        <v>1632.2662173546757</v>
      </c>
      <c r="T450" s="2">
        <f>T448</f>
        <v>3916</v>
      </c>
      <c r="U450" s="4" t="s">
        <v>55</v>
      </c>
      <c r="V450" s="5"/>
      <c r="W450" s="17"/>
    </row>
    <row r="451" spans="1:23" ht="24.75" customHeight="1">
      <c r="A451" s="100"/>
      <c r="B451" s="100"/>
      <c r="C451" s="94"/>
      <c r="D451" s="100"/>
      <c r="E451" s="102"/>
      <c r="F451" s="102"/>
      <c r="G451" s="100"/>
      <c r="H451" s="100"/>
      <c r="I451" s="101"/>
      <c r="J451" s="101"/>
      <c r="K451" s="101"/>
      <c r="L451" s="115"/>
      <c r="M451" s="65" t="s">
        <v>67</v>
      </c>
      <c r="N451" s="48">
        <f>SUM(N448:N450)</f>
        <v>1415216</v>
      </c>
      <c r="O451" s="48">
        <v>1260964</v>
      </c>
      <c r="P451" s="48">
        <f>SUM(P448:P450)</f>
        <v>66792.53433600001</v>
      </c>
      <c r="Q451" s="48">
        <f>SUM(Q448:Q450)</f>
        <v>16698.133584000003</v>
      </c>
      <c r="R451" s="48">
        <f>SUM(R448:R450)</f>
        <v>70760.8</v>
      </c>
      <c r="S451" s="48">
        <f>N451/J448</f>
        <v>3725.8213984835725</v>
      </c>
      <c r="T451" s="2">
        <f>T448</f>
        <v>3916</v>
      </c>
      <c r="U451" s="4"/>
      <c r="V451" s="5"/>
      <c r="W451" s="17"/>
    </row>
    <row r="452" spans="1:23" ht="25.5" customHeight="1">
      <c r="A452" s="100" t="s">
        <v>843</v>
      </c>
      <c r="B452" s="100" t="s">
        <v>66</v>
      </c>
      <c r="C452" s="94" t="s">
        <v>733</v>
      </c>
      <c r="D452" s="100">
        <v>1964</v>
      </c>
      <c r="E452" s="102" t="s">
        <v>77</v>
      </c>
      <c r="F452" s="102" t="s">
        <v>349</v>
      </c>
      <c r="G452" s="100">
        <v>2</v>
      </c>
      <c r="H452" s="100">
        <v>2</v>
      </c>
      <c r="I452" s="101">
        <v>376.4</v>
      </c>
      <c r="J452" s="101">
        <v>361.4</v>
      </c>
      <c r="K452" s="101">
        <v>90.92</v>
      </c>
      <c r="L452" s="115">
        <v>19</v>
      </c>
      <c r="M452" s="65" t="s">
        <v>351</v>
      </c>
      <c r="N452" s="48">
        <v>720000</v>
      </c>
      <c r="O452" s="48">
        <f>(N452-R452)*93.79%</f>
        <v>641523.6000000001</v>
      </c>
      <c r="P452" s="48">
        <f>(N452-R452)*6.21%*80%</f>
        <v>33981.12</v>
      </c>
      <c r="Q452" s="48">
        <f>(N452-R452)*6.21%*20%</f>
        <v>8495.28</v>
      </c>
      <c r="R452" s="48">
        <f>N452*5%</f>
        <v>36000</v>
      </c>
      <c r="S452" s="48">
        <f>N452/J452</f>
        <v>1992.2523519645822</v>
      </c>
      <c r="T452" s="2">
        <f>T448</f>
        <v>3916</v>
      </c>
      <c r="U452" s="4" t="s">
        <v>55</v>
      </c>
      <c r="V452" s="5"/>
      <c r="W452" s="17"/>
    </row>
    <row r="453" spans="1:23" ht="57.75" customHeight="1">
      <c r="A453" s="100"/>
      <c r="B453" s="100"/>
      <c r="C453" s="94"/>
      <c r="D453" s="100"/>
      <c r="E453" s="102"/>
      <c r="F453" s="102"/>
      <c r="G453" s="100"/>
      <c r="H453" s="100"/>
      <c r="I453" s="101"/>
      <c r="J453" s="101"/>
      <c r="K453" s="101"/>
      <c r="L453" s="115"/>
      <c r="M453" s="65" t="s">
        <v>802</v>
      </c>
      <c r="N453" s="48">
        <v>75216</v>
      </c>
      <c r="O453" s="48">
        <f>(N453-R453)*93.79%</f>
        <v>67017.83208000001</v>
      </c>
      <c r="P453" s="48">
        <f>(N453-R453)*6.21%*80%</f>
        <v>3549.894336</v>
      </c>
      <c r="Q453" s="48">
        <f>(N453-R453)*6.21%*20%</f>
        <v>887.473584</v>
      </c>
      <c r="R453" s="48">
        <f>N453*5%</f>
        <v>3760.8</v>
      </c>
      <c r="S453" s="48">
        <f>N453/J452</f>
        <v>208.1239623685667</v>
      </c>
      <c r="T453" s="2">
        <f>T448</f>
        <v>3916</v>
      </c>
      <c r="U453" s="4" t="s">
        <v>55</v>
      </c>
      <c r="V453" s="5"/>
      <c r="W453" s="17"/>
    </row>
    <row r="454" spans="1:23" ht="36" customHeight="1">
      <c r="A454" s="100"/>
      <c r="B454" s="100"/>
      <c r="C454" s="94"/>
      <c r="D454" s="100"/>
      <c r="E454" s="102"/>
      <c r="F454" s="102"/>
      <c r="G454" s="100"/>
      <c r="H454" s="100"/>
      <c r="I454" s="101"/>
      <c r="J454" s="101"/>
      <c r="K454" s="101"/>
      <c r="L454" s="115"/>
      <c r="M454" s="65" t="s">
        <v>750</v>
      </c>
      <c r="N454" s="2">
        <v>620000</v>
      </c>
      <c r="O454" s="48">
        <f>(N454-R454)*93.79%</f>
        <v>552423.1000000001</v>
      </c>
      <c r="P454" s="48">
        <f>(N454-R454)*6.21%*80%</f>
        <v>29261.520000000004</v>
      </c>
      <c r="Q454" s="48">
        <f>(N454-R454)*6.21%*20%</f>
        <v>7315.380000000001</v>
      </c>
      <c r="R454" s="48">
        <f>N454*5%</f>
        <v>31000</v>
      </c>
      <c r="S454" s="48">
        <f>N454/J452</f>
        <v>1715.5506364139458</v>
      </c>
      <c r="T454" s="2">
        <f>T448</f>
        <v>3916</v>
      </c>
      <c r="U454" s="4" t="s">
        <v>55</v>
      </c>
      <c r="V454" s="5"/>
      <c r="W454" s="17"/>
    </row>
    <row r="455" spans="1:23" ht="24" customHeight="1">
      <c r="A455" s="100"/>
      <c r="B455" s="100"/>
      <c r="C455" s="94"/>
      <c r="D455" s="100"/>
      <c r="E455" s="102"/>
      <c r="F455" s="102"/>
      <c r="G455" s="100"/>
      <c r="H455" s="100"/>
      <c r="I455" s="101"/>
      <c r="J455" s="101"/>
      <c r="K455" s="101"/>
      <c r="L455" s="115"/>
      <c r="M455" s="65" t="s">
        <v>67</v>
      </c>
      <c r="N455" s="48">
        <f>SUM(N452:N454)</f>
        <v>1415216</v>
      </c>
      <c r="O455" s="48">
        <v>1260964</v>
      </c>
      <c r="P455" s="48">
        <f>SUM(P452:P454)</f>
        <v>66792.53433600001</v>
      </c>
      <c r="Q455" s="48">
        <f>SUM(Q452:Q454)</f>
        <v>16698.133584000003</v>
      </c>
      <c r="R455" s="48">
        <f>SUM(R452:R454)</f>
        <v>70760.8</v>
      </c>
      <c r="S455" s="48">
        <f>N455/J452</f>
        <v>3915.926950747095</v>
      </c>
      <c r="T455" s="2">
        <f>T448</f>
        <v>3916</v>
      </c>
      <c r="U455" s="4"/>
      <c r="V455" s="5"/>
      <c r="W455" s="17"/>
    </row>
    <row r="456" spans="1:23" ht="38.25" customHeight="1">
      <c r="A456" s="100" t="s">
        <v>844</v>
      </c>
      <c r="B456" s="100" t="s">
        <v>805</v>
      </c>
      <c r="C456" s="94" t="s">
        <v>734</v>
      </c>
      <c r="D456" s="100">
        <v>1969</v>
      </c>
      <c r="E456" s="102" t="s">
        <v>77</v>
      </c>
      <c r="F456" s="102" t="s">
        <v>349</v>
      </c>
      <c r="G456" s="100">
        <v>2</v>
      </c>
      <c r="H456" s="100">
        <v>2</v>
      </c>
      <c r="I456" s="101">
        <v>718.3</v>
      </c>
      <c r="J456" s="101">
        <v>700.3</v>
      </c>
      <c r="K456" s="101">
        <v>424.31</v>
      </c>
      <c r="L456" s="115">
        <v>37</v>
      </c>
      <c r="M456" s="65" t="s">
        <v>351</v>
      </c>
      <c r="N456" s="48">
        <v>1016000</v>
      </c>
      <c r="O456" s="48">
        <f>(N456-R456)*93.79%</f>
        <v>905261.0800000001</v>
      </c>
      <c r="P456" s="48">
        <f>(N456-R456)*6.21%*80%</f>
        <v>47951.136000000006</v>
      </c>
      <c r="Q456" s="48">
        <f>(N456-R456)*6.21%*20%</f>
        <v>11987.784000000001</v>
      </c>
      <c r="R456" s="48">
        <f>N456*5%</f>
        <v>50800</v>
      </c>
      <c r="S456" s="48">
        <f>N456/J456</f>
        <v>1450.806797086963</v>
      </c>
      <c r="T456" s="2">
        <f>T448</f>
        <v>3916</v>
      </c>
      <c r="U456" s="4" t="s">
        <v>55</v>
      </c>
      <c r="V456" s="5"/>
      <c r="W456" s="17"/>
    </row>
    <row r="457" spans="1:23" ht="67.5" customHeight="1">
      <c r="A457" s="100"/>
      <c r="B457" s="100"/>
      <c r="C457" s="94"/>
      <c r="D457" s="100"/>
      <c r="E457" s="102"/>
      <c r="F457" s="102"/>
      <c r="G457" s="100"/>
      <c r="H457" s="100"/>
      <c r="I457" s="101"/>
      <c r="J457" s="101"/>
      <c r="K457" s="101"/>
      <c r="L457" s="115"/>
      <c r="M457" s="65" t="s">
        <v>802</v>
      </c>
      <c r="N457" s="48">
        <v>75216</v>
      </c>
      <c r="O457" s="48">
        <f>(N457-R457)*93.79%</f>
        <v>67017.83208000001</v>
      </c>
      <c r="P457" s="48">
        <f>(N457-R457)*6.21%*80%</f>
        <v>3549.894336</v>
      </c>
      <c r="Q457" s="48">
        <f>(N457-R457)*6.21%*20%</f>
        <v>887.473584</v>
      </c>
      <c r="R457" s="48">
        <f>N457*5%</f>
        <v>3760.8</v>
      </c>
      <c r="S457" s="48">
        <f>N457/J456</f>
        <v>107.4053976867057</v>
      </c>
      <c r="T457" s="2">
        <f>T448</f>
        <v>3916</v>
      </c>
      <c r="U457" s="4" t="s">
        <v>55</v>
      </c>
      <c r="V457" s="5"/>
      <c r="W457" s="17"/>
    </row>
    <row r="458" spans="1:23" ht="39.75" customHeight="1">
      <c r="A458" s="100"/>
      <c r="B458" s="100"/>
      <c r="C458" s="94"/>
      <c r="D458" s="100"/>
      <c r="E458" s="102"/>
      <c r="F458" s="102"/>
      <c r="G458" s="100"/>
      <c r="H458" s="100"/>
      <c r="I458" s="101"/>
      <c r="J458" s="101"/>
      <c r="K458" s="101"/>
      <c r="L458" s="115"/>
      <c r="M458" s="65" t="s">
        <v>750</v>
      </c>
      <c r="N458" s="48">
        <v>598786</v>
      </c>
      <c r="O458" s="48">
        <f>(N458-R458)*93.79%</f>
        <v>533521.31993</v>
      </c>
      <c r="P458" s="48">
        <f>(N458-R458)*6.21%*80%</f>
        <v>28260.304056</v>
      </c>
      <c r="Q458" s="48">
        <f>(N458-R458)*6.21%*20%</f>
        <v>7065.076014</v>
      </c>
      <c r="R458" s="48">
        <f>N458*5%</f>
        <v>29939.300000000003</v>
      </c>
      <c r="S458" s="48">
        <f>N458/J456</f>
        <v>855.0421248036556</v>
      </c>
      <c r="T458" s="2">
        <f>T448</f>
        <v>3916</v>
      </c>
      <c r="U458" s="4" t="s">
        <v>55</v>
      </c>
      <c r="V458" s="5"/>
      <c r="W458" s="17"/>
    </row>
    <row r="459" spans="1:23" ht="35.25" customHeight="1">
      <c r="A459" s="100"/>
      <c r="B459" s="100"/>
      <c r="C459" s="94"/>
      <c r="D459" s="100"/>
      <c r="E459" s="102"/>
      <c r="F459" s="102"/>
      <c r="G459" s="100"/>
      <c r="H459" s="100"/>
      <c r="I459" s="101"/>
      <c r="J459" s="101"/>
      <c r="K459" s="101"/>
      <c r="L459" s="115"/>
      <c r="M459" s="65" t="s">
        <v>67</v>
      </c>
      <c r="N459" s="48">
        <f>SUM(N456:N458)</f>
        <v>1690002</v>
      </c>
      <c r="O459" s="48">
        <v>1505801</v>
      </c>
      <c r="P459" s="48">
        <f>SUM(P456:P458)</f>
        <v>79761.334392</v>
      </c>
      <c r="Q459" s="48">
        <f>SUM(Q456:Q458)</f>
        <v>19940.333598</v>
      </c>
      <c r="R459" s="48">
        <f>SUM(R456:R458)</f>
        <v>84500.1</v>
      </c>
      <c r="S459" s="48">
        <f>N459/J456</f>
        <v>2413.254319577324</v>
      </c>
      <c r="T459" s="2">
        <f>T448</f>
        <v>3916</v>
      </c>
      <c r="U459" s="4"/>
      <c r="V459" s="5"/>
      <c r="W459" s="17"/>
    </row>
    <row r="460" spans="1:23" ht="26.25" customHeight="1">
      <c r="A460" s="100" t="s">
        <v>845</v>
      </c>
      <c r="B460" s="100" t="s">
        <v>806</v>
      </c>
      <c r="C460" s="94" t="s">
        <v>862</v>
      </c>
      <c r="D460" s="100">
        <v>1969</v>
      </c>
      <c r="E460" s="102" t="s">
        <v>77</v>
      </c>
      <c r="F460" s="102" t="s">
        <v>349</v>
      </c>
      <c r="G460" s="100">
        <v>2</v>
      </c>
      <c r="H460" s="100">
        <v>2</v>
      </c>
      <c r="I460" s="101">
        <v>704.85</v>
      </c>
      <c r="J460" s="101">
        <v>686.85</v>
      </c>
      <c r="K460" s="101">
        <v>264.53</v>
      </c>
      <c r="L460" s="115">
        <v>49</v>
      </c>
      <c r="M460" s="65" t="s">
        <v>351</v>
      </c>
      <c r="N460" s="48">
        <v>1016000</v>
      </c>
      <c r="O460" s="48">
        <f>(N460-R460)*93.79%</f>
        <v>905261.0800000001</v>
      </c>
      <c r="P460" s="48">
        <f>(N460-R460)*6.21%*80%</f>
        <v>47951.136000000006</v>
      </c>
      <c r="Q460" s="48">
        <f>(N460-R460)*6.21%*20%</f>
        <v>11987.784000000001</v>
      </c>
      <c r="R460" s="48">
        <f>N460*5%</f>
        <v>50800</v>
      </c>
      <c r="S460" s="48">
        <f>N460/J460</f>
        <v>1479.2167139841304</v>
      </c>
      <c r="T460" s="2">
        <f>T448</f>
        <v>3916</v>
      </c>
      <c r="U460" s="4" t="s">
        <v>55</v>
      </c>
      <c r="V460" s="5"/>
      <c r="W460" s="17"/>
    </row>
    <row r="461" spans="1:23" ht="58.5" customHeight="1">
      <c r="A461" s="100"/>
      <c r="B461" s="100"/>
      <c r="C461" s="94"/>
      <c r="D461" s="100"/>
      <c r="E461" s="102"/>
      <c r="F461" s="102"/>
      <c r="G461" s="100"/>
      <c r="H461" s="100"/>
      <c r="I461" s="101"/>
      <c r="J461" s="101"/>
      <c r="K461" s="101"/>
      <c r="L461" s="115"/>
      <c r="M461" s="65" t="s">
        <v>802</v>
      </c>
      <c r="N461" s="48">
        <v>75216</v>
      </c>
      <c r="O461" s="48">
        <f>(N461-R461)*93.79%</f>
        <v>67017.83208000001</v>
      </c>
      <c r="P461" s="48">
        <f>(N461-R461)*6.21%*80%</f>
        <v>3549.894336</v>
      </c>
      <c r="Q461" s="48">
        <f>(N461-R461)*6.21%*20%</f>
        <v>887.473584</v>
      </c>
      <c r="R461" s="48">
        <f>N461*5%</f>
        <v>3760.8</v>
      </c>
      <c r="S461" s="48">
        <f>N461/J460</f>
        <v>109.5086263376283</v>
      </c>
      <c r="T461" s="2">
        <f>T448</f>
        <v>3916</v>
      </c>
      <c r="U461" s="4" t="s">
        <v>55</v>
      </c>
      <c r="V461" s="5"/>
      <c r="W461" s="17"/>
    </row>
    <row r="462" spans="1:23" ht="27.75" customHeight="1">
      <c r="A462" s="100"/>
      <c r="B462" s="100"/>
      <c r="C462" s="94"/>
      <c r="D462" s="100"/>
      <c r="E462" s="102"/>
      <c r="F462" s="102"/>
      <c r="G462" s="100"/>
      <c r="H462" s="100"/>
      <c r="I462" s="101"/>
      <c r="J462" s="101"/>
      <c r="K462" s="101"/>
      <c r="L462" s="115"/>
      <c r="M462" s="65" t="s">
        <v>67</v>
      </c>
      <c r="N462" s="48">
        <f>SUM(N460:N461)</f>
        <v>1091216</v>
      </c>
      <c r="O462" s="48">
        <f>SUM(O460:O461)</f>
        <v>972278.91208</v>
      </c>
      <c r="P462" s="48">
        <f>SUM(P460:P461)</f>
        <v>51501.030336</v>
      </c>
      <c r="Q462" s="48">
        <f>SUM(Q460:Q461)</f>
        <v>12875.257584</v>
      </c>
      <c r="R462" s="48">
        <f>SUM(R460:R461)</f>
        <v>54560.8</v>
      </c>
      <c r="S462" s="48">
        <f>N462/J460</f>
        <v>1588.7253403217587</v>
      </c>
      <c r="T462" s="2">
        <f>T449</f>
        <v>3916</v>
      </c>
      <c r="U462" s="4"/>
      <c r="V462" s="5"/>
      <c r="W462" s="17"/>
    </row>
    <row r="463" spans="1:24" ht="31.5" customHeight="1">
      <c r="A463" s="88" t="s">
        <v>67</v>
      </c>
      <c r="B463" s="88"/>
      <c r="C463" s="88"/>
      <c r="D463" s="43"/>
      <c r="E463" s="43"/>
      <c r="F463" s="43"/>
      <c r="G463" s="43"/>
      <c r="H463" s="43"/>
      <c r="I463" s="46">
        <f>SUM(I448:I462)</f>
        <v>2194.39</v>
      </c>
      <c r="J463" s="46">
        <f>SUM(J448:J462)</f>
        <v>2128.39</v>
      </c>
      <c r="K463" s="46">
        <f>SUM(K448:K462)</f>
        <v>1015.8499999999999</v>
      </c>
      <c r="L463" s="48">
        <f>SUM(L448:L462)</f>
        <v>129</v>
      </c>
      <c r="M463" s="43"/>
      <c r="N463" s="22">
        <f>ROUND(N451+N455+N459+N462,0)</f>
        <v>5611650</v>
      </c>
      <c r="O463" s="22">
        <f>ROUND(O451+O455+O459+O462,0)</f>
        <v>5000008</v>
      </c>
      <c r="P463" s="22">
        <v>264848</v>
      </c>
      <c r="Q463" s="22">
        <v>66211</v>
      </c>
      <c r="R463" s="22">
        <f>ROUND(R451+R455+R459+R462,0)</f>
        <v>280583</v>
      </c>
      <c r="S463" s="48">
        <f>N463/J463</f>
        <v>2636.5703653935607</v>
      </c>
      <c r="T463" s="2">
        <f>T449</f>
        <v>3916</v>
      </c>
      <c r="U463" s="4"/>
      <c r="V463" s="5"/>
      <c r="X463" s="30">
        <f>ROUND(SUM(O463:R463),0)</f>
        <v>5611650</v>
      </c>
    </row>
    <row r="464" spans="1:24" s="15" customFormat="1" ht="27" customHeight="1">
      <c r="A464" s="76" t="s">
        <v>863</v>
      </c>
      <c r="B464" s="76"/>
      <c r="C464" s="77"/>
      <c r="D464" s="78"/>
      <c r="E464" s="78"/>
      <c r="F464" s="78"/>
      <c r="G464" s="79"/>
      <c r="H464" s="79"/>
      <c r="I464" s="80"/>
      <c r="J464" s="80"/>
      <c r="K464" s="80"/>
      <c r="L464" s="79"/>
      <c r="M464" s="77"/>
      <c r="N464" s="80"/>
      <c r="O464" s="80"/>
      <c r="P464" s="80"/>
      <c r="Q464" s="80"/>
      <c r="R464" s="80"/>
      <c r="S464" s="79"/>
      <c r="T464" s="80"/>
      <c r="U464" s="78"/>
      <c r="X464" s="25"/>
    </row>
    <row r="465" spans="1:24" s="15" customFormat="1" ht="22.5" customHeight="1">
      <c r="A465" s="38"/>
      <c r="B465" s="38"/>
      <c r="C465" s="33" t="s">
        <v>1269</v>
      </c>
      <c r="D465" s="50"/>
      <c r="E465" s="50"/>
      <c r="F465" s="50"/>
      <c r="G465" s="39"/>
      <c r="H465" s="39"/>
      <c r="I465" s="40"/>
      <c r="J465" s="40"/>
      <c r="K465" s="40"/>
      <c r="L465" s="41"/>
      <c r="M465" s="33"/>
      <c r="N465" s="40"/>
      <c r="O465" s="40"/>
      <c r="P465" s="40"/>
      <c r="Q465" s="40"/>
      <c r="R465" s="40"/>
      <c r="S465" s="41"/>
      <c r="T465" s="40"/>
      <c r="U465" s="50"/>
      <c r="X465" s="25"/>
    </row>
    <row r="466" spans="1:22" ht="32.25" customHeight="1">
      <c r="A466" s="100" t="s">
        <v>846</v>
      </c>
      <c r="B466" s="100" t="s">
        <v>65</v>
      </c>
      <c r="C466" s="88" t="s">
        <v>274</v>
      </c>
      <c r="D466" s="100">
        <v>1981</v>
      </c>
      <c r="E466" s="102" t="s">
        <v>77</v>
      </c>
      <c r="F466" s="102" t="s">
        <v>358</v>
      </c>
      <c r="G466" s="100">
        <v>2</v>
      </c>
      <c r="H466" s="100">
        <v>3</v>
      </c>
      <c r="I466" s="101">
        <v>875.76</v>
      </c>
      <c r="J466" s="101">
        <v>856.61</v>
      </c>
      <c r="K466" s="101">
        <v>481.37</v>
      </c>
      <c r="L466" s="115">
        <v>90</v>
      </c>
      <c r="M466" s="65" t="s">
        <v>351</v>
      </c>
      <c r="N466" s="2">
        <v>998193</v>
      </c>
      <c r="O466" s="48">
        <f>(N466-R466)*93.79%</f>
        <v>889394.953965</v>
      </c>
      <c r="P466" s="48">
        <f>(N466-R466)*6.21%*80%</f>
        <v>47110.716828000004</v>
      </c>
      <c r="Q466" s="48">
        <f>(N466-R466)*6.21%*20%</f>
        <v>11777.679207000001</v>
      </c>
      <c r="R466" s="48">
        <f>N466*5%</f>
        <v>49909.65</v>
      </c>
      <c r="S466" s="48">
        <f>N466/J466</f>
        <v>1165.2829175470752</v>
      </c>
      <c r="T466" s="2">
        <v>2312</v>
      </c>
      <c r="U466" s="4" t="s">
        <v>55</v>
      </c>
      <c r="V466" s="3"/>
    </row>
    <row r="467" spans="1:22" ht="78" customHeight="1">
      <c r="A467" s="100"/>
      <c r="B467" s="100"/>
      <c r="C467" s="88"/>
      <c r="D467" s="100"/>
      <c r="E467" s="102"/>
      <c r="F467" s="102"/>
      <c r="G467" s="100"/>
      <c r="H467" s="100"/>
      <c r="I467" s="101"/>
      <c r="J467" s="101"/>
      <c r="K467" s="101"/>
      <c r="L467" s="115"/>
      <c r="M467" s="65" t="s">
        <v>1350</v>
      </c>
      <c r="N467" s="2">
        <v>184585</v>
      </c>
      <c r="O467" s="48">
        <f>(N467-R467)*93.79%</f>
        <v>164466.157925</v>
      </c>
      <c r="P467" s="48">
        <f>(N467-R467)*6.21%*80%</f>
        <v>8711.67366</v>
      </c>
      <c r="Q467" s="48">
        <f>(N467-R467)*6.21%*20%</f>
        <v>2177.918415</v>
      </c>
      <c r="R467" s="48">
        <f>N467*5%</f>
        <v>9229.25</v>
      </c>
      <c r="S467" s="48">
        <f>N467/J466</f>
        <v>215.4831253429215</v>
      </c>
      <c r="T467" s="2">
        <f>T466</f>
        <v>2312</v>
      </c>
      <c r="U467" s="4" t="s">
        <v>55</v>
      </c>
      <c r="V467" s="3"/>
    </row>
    <row r="468" spans="1:22" ht="42" customHeight="1">
      <c r="A468" s="100"/>
      <c r="B468" s="100"/>
      <c r="C468" s="88"/>
      <c r="D468" s="100"/>
      <c r="E468" s="102"/>
      <c r="F468" s="102"/>
      <c r="G468" s="100"/>
      <c r="H468" s="100"/>
      <c r="I468" s="101"/>
      <c r="J468" s="101"/>
      <c r="K468" s="101"/>
      <c r="L468" s="115"/>
      <c r="M468" s="65" t="s">
        <v>2</v>
      </c>
      <c r="N468" s="2">
        <v>98383</v>
      </c>
      <c r="O468" s="48">
        <f>(N468-R468)*93.79%</f>
        <v>87659.74491500002</v>
      </c>
      <c r="P468" s="48">
        <f>(N468-R468)*6.21%*80%</f>
        <v>4643.284068</v>
      </c>
      <c r="Q468" s="48">
        <f>(N468-R468)*6.21%*20%</f>
        <v>1160.821017</v>
      </c>
      <c r="R468" s="48">
        <f>N468*5%</f>
        <v>4919.150000000001</v>
      </c>
      <c r="S468" s="48">
        <f>N468/J466</f>
        <v>114.8515660568987</v>
      </c>
      <c r="T468" s="2">
        <f>T466</f>
        <v>2312</v>
      </c>
      <c r="U468" s="4" t="s">
        <v>55</v>
      </c>
      <c r="V468" s="3"/>
    </row>
    <row r="469" spans="1:22" ht="43.5" customHeight="1">
      <c r="A469" s="100"/>
      <c r="B469" s="100"/>
      <c r="C469" s="88"/>
      <c r="D469" s="100"/>
      <c r="E469" s="102"/>
      <c r="F469" s="102"/>
      <c r="G469" s="100"/>
      <c r="H469" s="100"/>
      <c r="I469" s="101"/>
      <c r="J469" s="101"/>
      <c r="K469" s="101"/>
      <c r="L469" s="115"/>
      <c r="M469" s="65" t="s">
        <v>750</v>
      </c>
      <c r="N469" s="2">
        <v>242423</v>
      </c>
      <c r="O469" s="48">
        <f>(N469-R469)*93.79%</f>
        <v>216000.105115</v>
      </c>
      <c r="P469" s="48">
        <f>(N469-R469)*6.21%*80%</f>
        <v>11441.395908</v>
      </c>
      <c r="Q469" s="48">
        <f>(N469-R469)*6.21%*20%</f>
        <v>2860.348977</v>
      </c>
      <c r="R469" s="48">
        <f>N469*5%</f>
        <v>12121.150000000001</v>
      </c>
      <c r="S469" s="48">
        <f>N469/J466</f>
        <v>283.00276671997756</v>
      </c>
      <c r="T469" s="2">
        <f>T466</f>
        <v>2312</v>
      </c>
      <c r="U469" s="4" t="s">
        <v>55</v>
      </c>
      <c r="V469" s="3"/>
    </row>
    <row r="470" spans="1:22" ht="54.75" customHeight="1">
      <c r="A470" s="100"/>
      <c r="B470" s="100"/>
      <c r="C470" s="88"/>
      <c r="D470" s="100"/>
      <c r="E470" s="102"/>
      <c r="F470" s="102"/>
      <c r="G470" s="100"/>
      <c r="H470" s="100"/>
      <c r="I470" s="101"/>
      <c r="J470" s="101"/>
      <c r="K470" s="101"/>
      <c r="L470" s="115"/>
      <c r="M470" s="65" t="s">
        <v>754</v>
      </c>
      <c r="N470" s="2">
        <v>183603</v>
      </c>
      <c r="O470" s="48">
        <f>(N470-R470)*93.79%</f>
        <v>163591.19101500002</v>
      </c>
      <c r="P470" s="48">
        <f>(N470-R470)*6.21%*80%</f>
        <v>8665.327188000001</v>
      </c>
      <c r="Q470" s="48">
        <f>(N470-R470)*6.21%*20%</f>
        <v>2166.3317970000003</v>
      </c>
      <c r="R470" s="48">
        <f>N470*5%</f>
        <v>9180.15</v>
      </c>
      <c r="S470" s="48">
        <f>N470/J466</f>
        <v>214.33674601043649</v>
      </c>
      <c r="T470" s="2">
        <f>T466</f>
        <v>2312</v>
      </c>
      <c r="U470" s="4" t="s">
        <v>55</v>
      </c>
      <c r="V470" s="3"/>
    </row>
    <row r="471" spans="1:22" ht="32.25" customHeight="1">
      <c r="A471" s="100"/>
      <c r="B471" s="100"/>
      <c r="C471" s="88"/>
      <c r="D471" s="100"/>
      <c r="E471" s="102"/>
      <c r="F471" s="102"/>
      <c r="G471" s="100"/>
      <c r="H471" s="100"/>
      <c r="I471" s="101"/>
      <c r="J471" s="101"/>
      <c r="K471" s="101"/>
      <c r="L471" s="115"/>
      <c r="M471" s="65" t="s">
        <v>67</v>
      </c>
      <c r="N471" s="2">
        <f>SUM(N466:N470)</f>
        <v>1707187</v>
      </c>
      <c r="O471" s="2">
        <f>SUM(O466:O470)</f>
        <v>1521112.152935</v>
      </c>
      <c r="P471" s="2">
        <f>SUM(P466:P470)</f>
        <v>80572.397652</v>
      </c>
      <c r="Q471" s="2">
        <f>SUM(Q466:Q470)</f>
        <v>20143.099413</v>
      </c>
      <c r="R471" s="2">
        <f>SUM(R466:R470)</f>
        <v>85359.35</v>
      </c>
      <c r="S471" s="48">
        <f>N471/J466</f>
        <v>1992.9571216773093</v>
      </c>
      <c r="T471" s="2">
        <f>T466</f>
        <v>2312</v>
      </c>
      <c r="U471" s="4"/>
      <c r="V471" s="3"/>
    </row>
    <row r="472" spans="1:23" ht="26.25" customHeight="1">
      <c r="A472" s="100" t="s">
        <v>847</v>
      </c>
      <c r="B472" s="100" t="s">
        <v>66</v>
      </c>
      <c r="C472" s="88" t="s">
        <v>275</v>
      </c>
      <c r="D472" s="100">
        <v>1980</v>
      </c>
      <c r="E472" s="102" t="s">
        <v>77</v>
      </c>
      <c r="F472" s="102" t="s">
        <v>358</v>
      </c>
      <c r="G472" s="100">
        <v>2</v>
      </c>
      <c r="H472" s="100">
        <v>3</v>
      </c>
      <c r="I472" s="101">
        <v>874.49</v>
      </c>
      <c r="J472" s="101">
        <v>853.21</v>
      </c>
      <c r="K472" s="101">
        <v>482.99</v>
      </c>
      <c r="L472" s="115">
        <v>35</v>
      </c>
      <c r="M472" s="65" t="s">
        <v>351</v>
      </c>
      <c r="N472" s="48">
        <v>998193</v>
      </c>
      <c r="O472" s="48">
        <f>(N472-R472)*93.79%</f>
        <v>889394.953965</v>
      </c>
      <c r="P472" s="48">
        <f>(N472-R472)*6.21%*80%</f>
        <v>47110.716828000004</v>
      </c>
      <c r="Q472" s="48">
        <f>(N472-R472)*6.21%*20%</f>
        <v>11777.679207000001</v>
      </c>
      <c r="R472" s="48">
        <f aca="true" t="shared" si="53" ref="R472:R477">N472*5%</f>
        <v>49909.65</v>
      </c>
      <c r="S472" s="48">
        <f>N472/J472</f>
        <v>1169.9265128163054</v>
      </c>
      <c r="T472" s="2">
        <f>T466</f>
        <v>2312</v>
      </c>
      <c r="U472" s="4" t="s">
        <v>55</v>
      </c>
      <c r="V472" s="5"/>
      <c r="W472" s="17"/>
    </row>
    <row r="473" spans="1:23" ht="80.25" customHeight="1">
      <c r="A473" s="100"/>
      <c r="B473" s="100"/>
      <c r="C473" s="88"/>
      <c r="D473" s="100"/>
      <c r="E473" s="102"/>
      <c r="F473" s="102"/>
      <c r="G473" s="100"/>
      <c r="H473" s="100"/>
      <c r="I473" s="101"/>
      <c r="J473" s="101"/>
      <c r="K473" s="101"/>
      <c r="L473" s="115"/>
      <c r="M473" s="65" t="s">
        <v>1350</v>
      </c>
      <c r="N473" s="48">
        <v>184585</v>
      </c>
      <c r="O473" s="48">
        <f>(N473-R473)*93.79%</f>
        <v>164466.157925</v>
      </c>
      <c r="P473" s="48">
        <f>(N473-R473)*6.21%*80%</f>
        <v>8711.67366</v>
      </c>
      <c r="Q473" s="48">
        <f>(N473-R473)*6.21%*20%</f>
        <v>2177.918415</v>
      </c>
      <c r="R473" s="48">
        <f t="shared" si="53"/>
        <v>9229.25</v>
      </c>
      <c r="S473" s="48">
        <f>N473/J472</f>
        <v>216.34181502795326</v>
      </c>
      <c r="T473" s="2">
        <f>T466</f>
        <v>2312</v>
      </c>
      <c r="U473" s="4" t="s">
        <v>55</v>
      </c>
      <c r="V473" s="5"/>
      <c r="W473" s="17"/>
    </row>
    <row r="474" spans="1:23" ht="40.5" customHeight="1">
      <c r="A474" s="100"/>
      <c r="B474" s="100"/>
      <c r="C474" s="88"/>
      <c r="D474" s="100"/>
      <c r="E474" s="102"/>
      <c r="F474" s="102"/>
      <c r="G474" s="100"/>
      <c r="H474" s="100"/>
      <c r="I474" s="101"/>
      <c r="J474" s="101"/>
      <c r="K474" s="101"/>
      <c r="L474" s="115"/>
      <c r="M474" s="65" t="s">
        <v>350</v>
      </c>
      <c r="N474" s="48">
        <v>130626</v>
      </c>
      <c r="O474" s="48">
        <f>(N474-R474)*93.79%</f>
        <v>116388.41913000001</v>
      </c>
      <c r="P474" s="48">
        <f>(N474-R474)*6.21%*80%</f>
        <v>6165.024696</v>
      </c>
      <c r="Q474" s="48">
        <f>(N474-R474)*6.21%*20%</f>
        <v>1541.256174</v>
      </c>
      <c r="R474" s="48">
        <f t="shared" si="53"/>
        <v>6531.3</v>
      </c>
      <c r="S474" s="48">
        <f>N474/J472</f>
        <v>153.09947140797692</v>
      </c>
      <c r="T474" s="2">
        <f>T466</f>
        <v>2312</v>
      </c>
      <c r="U474" s="4" t="s">
        <v>55</v>
      </c>
      <c r="V474" s="5"/>
      <c r="W474" s="17"/>
    </row>
    <row r="475" spans="1:23" ht="45" customHeight="1">
      <c r="A475" s="100"/>
      <c r="B475" s="100"/>
      <c r="C475" s="88"/>
      <c r="D475" s="100"/>
      <c r="E475" s="102"/>
      <c r="F475" s="102"/>
      <c r="G475" s="100"/>
      <c r="H475" s="100"/>
      <c r="I475" s="101"/>
      <c r="J475" s="101"/>
      <c r="K475" s="101"/>
      <c r="L475" s="115"/>
      <c r="M475" s="65" t="s">
        <v>2</v>
      </c>
      <c r="N475" s="48">
        <v>98383</v>
      </c>
      <c r="O475" s="48">
        <f aca="true" t="shared" si="54" ref="O475:O500">(N475-R475)*93.79%</f>
        <v>87659.74491500002</v>
      </c>
      <c r="P475" s="48">
        <f aca="true" t="shared" si="55" ref="P475:P500">(N475-R475)*6.21%*80%</f>
        <v>4643.284068</v>
      </c>
      <c r="Q475" s="48">
        <f aca="true" t="shared" si="56" ref="Q475:Q500">(N475-R475)*6.21%*20%</f>
        <v>1160.821017</v>
      </c>
      <c r="R475" s="48">
        <f t="shared" si="53"/>
        <v>4919.150000000001</v>
      </c>
      <c r="S475" s="48">
        <f>N475/J472</f>
        <v>115.30924391415947</v>
      </c>
      <c r="T475" s="2">
        <f>T466</f>
        <v>2312</v>
      </c>
      <c r="U475" s="4" t="s">
        <v>55</v>
      </c>
      <c r="V475" s="5"/>
      <c r="W475" s="17"/>
    </row>
    <row r="476" spans="1:23" ht="44.25" customHeight="1">
      <c r="A476" s="100"/>
      <c r="B476" s="100"/>
      <c r="C476" s="88"/>
      <c r="D476" s="100"/>
      <c r="E476" s="102"/>
      <c r="F476" s="102"/>
      <c r="G476" s="100"/>
      <c r="H476" s="100"/>
      <c r="I476" s="101"/>
      <c r="J476" s="101"/>
      <c r="K476" s="101"/>
      <c r="L476" s="115"/>
      <c r="M476" s="65" t="s">
        <v>750</v>
      </c>
      <c r="N476" s="48">
        <v>242423</v>
      </c>
      <c r="O476" s="48">
        <f t="shared" si="54"/>
        <v>216000.105115</v>
      </c>
      <c r="P476" s="48">
        <f t="shared" si="55"/>
        <v>11441.395908</v>
      </c>
      <c r="Q476" s="48">
        <f t="shared" si="56"/>
        <v>2860.348977</v>
      </c>
      <c r="R476" s="48">
        <f t="shared" si="53"/>
        <v>12121.150000000001</v>
      </c>
      <c r="S476" s="48">
        <f>N476/J472</f>
        <v>284.1305188640546</v>
      </c>
      <c r="T476" s="2">
        <f>T466</f>
        <v>2312</v>
      </c>
      <c r="U476" s="4" t="s">
        <v>55</v>
      </c>
      <c r="V476" s="5"/>
      <c r="W476" s="17"/>
    </row>
    <row r="477" spans="1:23" ht="39" customHeight="1">
      <c r="A477" s="100"/>
      <c r="B477" s="100"/>
      <c r="C477" s="88"/>
      <c r="D477" s="100"/>
      <c r="E477" s="102"/>
      <c r="F477" s="102"/>
      <c r="G477" s="100"/>
      <c r="H477" s="100"/>
      <c r="I477" s="101"/>
      <c r="J477" s="101"/>
      <c r="K477" s="101"/>
      <c r="L477" s="115"/>
      <c r="M477" s="65" t="s">
        <v>754</v>
      </c>
      <c r="N477" s="48">
        <v>183603</v>
      </c>
      <c r="O477" s="48">
        <f t="shared" si="54"/>
        <v>163591.19101500002</v>
      </c>
      <c r="P477" s="48">
        <f t="shared" si="55"/>
        <v>8665.327188000001</v>
      </c>
      <c r="Q477" s="48">
        <f t="shared" si="56"/>
        <v>2166.3317970000003</v>
      </c>
      <c r="R477" s="48">
        <f t="shared" si="53"/>
        <v>9180.15</v>
      </c>
      <c r="S477" s="48">
        <f>N477/J472</f>
        <v>215.19086743005823</v>
      </c>
      <c r="T477" s="2">
        <f>T466</f>
        <v>2312</v>
      </c>
      <c r="U477" s="4" t="s">
        <v>55</v>
      </c>
      <c r="V477" s="5"/>
      <c r="W477" s="17"/>
    </row>
    <row r="478" spans="1:23" ht="31.5" customHeight="1">
      <c r="A478" s="100"/>
      <c r="B478" s="100"/>
      <c r="C478" s="88"/>
      <c r="D478" s="100"/>
      <c r="E478" s="102"/>
      <c r="F478" s="102"/>
      <c r="G478" s="100"/>
      <c r="H478" s="100"/>
      <c r="I478" s="101"/>
      <c r="J478" s="101"/>
      <c r="K478" s="101"/>
      <c r="L478" s="115"/>
      <c r="M478" s="65" t="s">
        <v>67</v>
      </c>
      <c r="N478" s="48">
        <f>SUM(N472:N477)</f>
        <v>1837813</v>
      </c>
      <c r="O478" s="48">
        <f>SUM(O472:O477)</f>
        <v>1637500.572065</v>
      </c>
      <c r="P478" s="48">
        <f>SUM(P472:P477)</f>
        <v>86737.42234800001</v>
      </c>
      <c r="Q478" s="48">
        <f>SUM(Q472:Q477)</f>
        <v>21684.355587000002</v>
      </c>
      <c r="R478" s="48">
        <f>SUM(R472:R477)</f>
        <v>91890.65</v>
      </c>
      <c r="S478" s="48">
        <f>N478/J472</f>
        <v>2153.998429460508</v>
      </c>
      <c r="T478" s="2">
        <f>T467</f>
        <v>2312</v>
      </c>
      <c r="U478" s="4"/>
      <c r="V478" s="5"/>
      <c r="W478" s="17"/>
    </row>
    <row r="479" spans="1:23" ht="37.5" customHeight="1">
      <c r="A479" s="100" t="s">
        <v>434</v>
      </c>
      <c r="B479" s="100" t="s">
        <v>805</v>
      </c>
      <c r="C479" s="88" t="s">
        <v>1299</v>
      </c>
      <c r="D479" s="100">
        <v>1988</v>
      </c>
      <c r="E479" s="102" t="s">
        <v>77</v>
      </c>
      <c r="F479" s="102" t="s">
        <v>349</v>
      </c>
      <c r="G479" s="100">
        <v>2</v>
      </c>
      <c r="H479" s="100">
        <v>3</v>
      </c>
      <c r="I479" s="101">
        <v>906.39</v>
      </c>
      <c r="J479" s="101">
        <v>890.69</v>
      </c>
      <c r="K479" s="101">
        <v>540.93</v>
      </c>
      <c r="L479" s="117">
        <v>39</v>
      </c>
      <c r="M479" s="65" t="s">
        <v>351</v>
      </c>
      <c r="N479" s="2">
        <v>952956</v>
      </c>
      <c r="O479" s="48">
        <f t="shared" si="54"/>
        <v>849088.56078</v>
      </c>
      <c r="P479" s="48">
        <f t="shared" si="55"/>
        <v>44975.711376</v>
      </c>
      <c r="Q479" s="48">
        <f t="shared" si="56"/>
        <v>11243.927844</v>
      </c>
      <c r="R479" s="48">
        <f aca="true" t="shared" si="57" ref="R479:R484">N479*5%</f>
        <v>47647.8</v>
      </c>
      <c r="S479" s="48">
        <f>N479/J479</f>
        <v>1069.907599726055</v>
      </c>
      <c r="T479" s="2">
        <f>T467</f>
        <v>2312</v>
      </c>
      <c r="U479" s="4" t="s">
        <v>55</v>
      </c>
      <c r="V479" s="3"/>
      <c r="W479" s="17"/>
    </row>
    <row r="480" spans="1:23" ht="80.25" customHeight="1">
      <c r="A480" s="100"/>
      <c r="B480" s="100"/>
      <c r="C480" s="88"/>
      <c r="D480" s="100"/>
      <c r="E480" s="102"/>
      <c r="F480" s="102"/>
      <c r="G480" s="100"/>
      <c r="H480" s="100"/>
      <c r="I480" s="101"/>
      <c r="J480" s="101"/>
      <c r="K480" s="101"/>
      <c r="L480" s="117"/>
      <c r="M480" s="65" t="s">
        <v>1350</v>
      </c>
      <c r="N480" s="2">
        <v>184585</v>
      </c>
      <c r="O480" s="48">
        <f t="shared" si="54"/>
        <v>164466.157925</v>
      </c>
      <c r="P480" s="48">
        <f t="shared" si="55"/>
        <v>8711.67366</v>
      </c>
      <c r="Q480" s="48">
        <f t="shared" si="56"/>
        <v>2177.918415</v>
      </c>
      <c r="R480" s="48">
        <f t="shared" si="57"/>
        <v>9229.25</v>
      </c>
      <c r="S480" s="48">
        <f>N480/J479</f>
        <v>207.23820857986505</v>
      </c>
      <c r="T480" s="2">
        <f>T469</f>
        <v>2312</v>
      </c>
      <c r="U480" s="4" t="s">
        <v>55</v>
      </c>
      <c r="V480" s="3"/>
      <c r="W480" s="17"/>
    </row>
    <row r="481" spans="1:23" ht="38.25" customHeight="1">
      <c r="A481" s="100"/>
      <c r="B481" s="100"/>
      <c r="C481" s="88"/>
      <c r="D481" s="100"/>
      <c r="E481" s="102"/>
      <c r="F481" s="102"/>
      <c r="G481" s="100"/>
      <c r="H481" s="100"/>
      <c r="I481" s="101"/>
      <c r="J481" s="101"/>
      <c r="K481" s="101"/>
      <c r="L481" s="117"/>
      <c r="M481" s="65" t="s">
        <v>350</v>
      </c>
      <c r="N481" s="2">
        <v>130627</v>
      </c>
      <c r="O481" s="48">
        <f t="shared" si="54"/>
        <v>116389.310135</v>
      </c>
      <c r="P481" s="48">
        <f t="shared" si="55"/>
        <v>6165.071892</v>
      </c>
      <c r="Q481" s="48">
        <f t="shared" si="56"/>
        <v>1541.267973</v>
      </c>
      <c r="R481" s="48">
        <f t="shared" si="57"/>
        <v>6531.35</v>
      </c>
      <c r="S481" s="48">
        <f>N481/J479</f>
        <v>146.65820880441007</v>
      </c>
      <c r="T481" s="2">
        <f>T470</f>
        <v>2312</v>
      </c>
      <c r="U481" s="4" t="s">
        <v>55</v>
      </c>
      <c r="V481" s="3"/>
      <c r="W481" s="17"/>
    </row>
    <row r="482" spans="1:23" ht="38.25" customHeight="1">
      <c r="A482" s="100"/>
      <c r="B482" s="100"/>
      <c r="C482" s="88"/>
      <c r="D482" s="100"/>
      <c r="E482" s="102"/>
      <c r="F482" s="102"/>
      <c r="G482" s="100"/>
      <c r="H482" s="100"/>
      <c r="I482" s="101"/>
      <c r="J482" s="101"/>
      <c r="K482" s="101"/>
      <c r="L482" s="117"/>
      <c r="M482" s="65" t="s">
        <v>2</v>
      </c>
      <c r="N482" s="2">
        <v>98383</v>
      </c>
      <c r="O482" s="48">
        <f t="shared" si="54"/>
        <v>87659.74491500002</v>
      </c>
      <c r="P482" s="48">
        <f t="shared" si="55"/>
        <v>4643.284068</v>
      </c>
      <c r="Q482" s="48">
        <f t="shared" si="56"/>
        <v>1160.821017</v>
      </c>
      <c r="R482" s="48">
        <f t="shared" si="57"/>
        <v>4919.150000000001</v>
      </c>
      <c r="S482" s="48">
        <f>N482/J479</f>
        <v>110.45706137938002</v>
      </c>
      <c r="T482" s="2">
        <f>T472</f>
        <v>2312</v>
      </c>
      <c r="U482" s="4" t="s">
        <v>55</v>
      </c>
      <c r="V482" s="3"/>
      <c r="W482" s="17"/>
    </row>
    <row r="483" spans="1:23" ht="33" customHeight="1">
      <c r="A483" s="100"/>
      <c r="B483" s="100"/>
      <c r="C483" s="88"/>
      <c r="D483" s="100"/>
      <c r="E483" s="102"/>
      <c r="F483" s="102"/>
      <c r="G483" s="100"/>
      <c r="H483" s="100"/>
      <c r="I483" s="101"/>
      <c r="J483" s="101"/>
      <c r="K483" s="101"/>
      <c r="L483" s="117"/>
      <c r="M483" s="65" t="s">
        <v>750</v>
      </c>
      <c r="N483" s="2">
        <v>242423</v>
      </c>
      <c r="O483" s="48">
        <f t="shared" si="54"/>
        <v>216000.105115</v>
      </c>
      <c r="P483" s="48">
        <f t="shared" si="55"/>
        <v>11441.395908</v>
      </c>
      <c r="Q483" s="48">
        <f t="shared" si="56"/>
        <v>2860.348977</v>
      </c>
      <c r="R483" s="48">
        <f t="shared" si="57"/>
        <v>12121.150000000001</v>
      </c>
      <c r="S483" s="48">
        <f>N483/J479</f>
        <v>272.1743816591631</v>
      </c>
      <c r="T483" s="2">
        <f>T472</f>
        <v>2312</v>
      </c>
      <c r="U483" s="4" t="s">
        <v>55</v>
      </c>
      <c r="V483" s="3"/>
      <c r="W483" s="17"/>
    </row>
    <row r="484" spans="1:23" ht="42.75" customHeight="1">
      <c r="A484" s="100"/>
      <c r="B484" s="100"/>
      <c r="C484" s="88"/>
      <c r="D484" s="100"/>
      <c r="E484" s="102"/>
      <c r="F484" s="102"/>
      <c r="G484" s="100"/>
      <c r="H484" s="100"/>
      <c r="I484" s="101"/>
      <c r="J484" s="101"/>
      <c r="K484" s="101"/>
      <c r="L484" s="117"/>
      <c r="M484" s="65" t="s">
        <v>754</v>
      </c>
      <c r="N484" s="2">
        <v>195726</v>
      </c>
      <c r="O484" s="48">
        <f t="shared" si="54"/>
        <v>174392.84463000004</v>
      </c>
      <c r="P484" s="48">
        <f t="shared" si="55"/>
        <v>9237.484296</v>
      </c>
      <c r="Q484" s="48">
        <f t="shared" si="56"/>
        <v>2309.371074</v>
      </c>
      <c r="R484" s="48">
        <f t="shared" si="57"/>
        <v>9786.300000000001</v>
      </c>
      <c r="S484" s="48">
        <f>N484/J479</f>
        <v>219.74648867731756</v>
      </c>
      <c r="T484" s="2">
        <f>T473</f>
        <v>2312</v>
      </c>
      <c r="U484" s="4" t="s">
        <v>55</v>
      </c>
      <c r="V484" s="3"/>
      <c r="W484" s="17"/>
    </row>
    <row r="485" spans="1:23" ht="31.5" customHeight="1">
      <c r="A485" s="100"/>
      <c r="B485" s="100"/>
      <c r="C485" s="88"/>
      <c r="D485" s="100"/>
      <c r="E485" s="102"/>
      <c r="F485" s="102"/>
      <c r="G485" s="100"/>
      <c r="H485" s="100"/>
      <c r="I485" s="101"/>
      <c r="J485" s="101"/>
      <c r="K485" s="101"/>
      <c r="L485" s="117"/>
      <c r="M485" s="65" t="s">
        <v>67</v>
      </c>
      <c r="N485" s="2">
        <f>SUM(N479:N484)</f>
        <v>1804700</v>
      </c>
      <c r="O485" s="2">
        <v>1607995</v>
      </c>
      <c r="P485" s="2">
        <v>85176</v>
      </c>
      <c r="Q485" s="2">
        <f>SUM(Q479:Q484)</f>
        <v>21293.6553</v>
      </c>
      <c r="R485" s="2">
        <f>SUM(R479:R484)</f>
        <v>90235.00000000001</v>
      </c>
      <c r="S485" s="48">
        <f>N485/J479</f>
        <v>2026.1819488261908</v>
      </c>
      <c r="T485" s="2">
        <f>T473</f>
        <v>2312</v>
      </c>
      <c r="U485" s="4"/>
      <c r="V485" s="3"/>
      <c r="W485" s="17"/>
    </row>
    <row r="486" spans="1:23" ht="37.5" customHeight="1">
      <c r="A486" s="100" t="s">
        <v>869</v>
      </c>
      <c r="B486" s="100" t="s">
        <v>806</v>
      </c>
      <c r="C486" s="88" t="s">
        <v>225</v>
      </c>
      <c r="D486" s="100">
        <v>1980</v>
      </c>
      <c r="E486" s="102" t="s">
        <v>77</v>
      </c>
      <c r="F486" s="102" t="s">
        <v>358</v>
      </c>
      <c r="G486" s="100">
        <v>2</v>
      </c>
      <c r="H486" s="100">
        <v>3</v>
      </c>
      <c r="I486" s="101">
        <v>850.11</v>
      </c>
      <c r="J486" s="101">
        <v>794.82</v>
      </c>
      <c r="K486" s="101">
        <v>480.63</v>
      </c>
      <c r="L486" s="100">
        <v>37</v>
      </c>
      <c r="M486" s="65" t="s">
        <v>351</v>
      </c>
      <c r="N486" s="2">
        <v>998193</v>
      </c>
      <c r="O486" s="48">
        <f t="shared" si="54"/>
        <v>889394.953965</v>
      </c>
      <c r="P486" s="48">
        <f t="shared" si="55"/>
        <v>47110.716828000004</v>
      </c>
      <c r="Q486" s="48">
        <f t="shared" si="56"/>
        <v>11777.679207000001</v>
      </c>
      <c r="R486" s="48">
        <f aca="true" t="shared" si="58" ref="R486:R491">N486*5%</f>
        <v>49909.65</v>
      </c>
      <c r="S486" s="48">
        <f>N486/J486</f>
        <v>1255.8730278553635</v>
      </c>
      <c r="T486" s="2">
        <f>T473</f>
        <v>2312</v>
      </c>
      <c r="U486" s="4" t="s">
        <v>55</v>
      </c>
      <c r="V486" s="3"/>
      <c r="W486" s="17"/>
    </row>
    <row r="487" spans="1:23" ht="73.5" customHeight="1">
      <c r="A487" s="100"/>
      <c r="B487" s="100"/>
      <c r="C487" s="88"/>
      <c r="D487" s="100"/>
      <c r="E487" s="102"/>
      <c r="F487" s="102"/>
      <c r="G487" s="100"/>
      <c r="H487" s="100"/>
      <c r="I487" s="101"/>
      <c r="J487" s="101"/>
      <c r="K487" s="101"/>
      <c r="L487" s="100"/>
      <c r="M487" s="65" t="s">
        <v>1350</v>
      </c>
      <c r="N487" s="2">
        <v>184585</v>
      </c>
      <c r="O487" s="48">
        <f t="shared" si="54"/>
        <v>164466.157925</v>
      </c>
      <c r="P487" s="48">
        <f t="shared" si="55"/>
        <v>8711.67366</v>
      </c>
      <c r="Q487" s="48">
        <f t="shared" si="56"/>
        <v>2177.918415</v>
      </c>
      <c r="R487" s="48">
        <f t="shared" si="58"/>
        <v>9229.25</v>
      </c>
      <c r="S487" s="48">
        <f>N487/J486</f>
        <v>232.23497144007447</v>
      </c>
      <c r="T487" s="2">
        <f>T475</f>
        <v>2312</v>
      </c>
      <c r="U487" s="4" t="s">
        <v>55</v>
      </c>
      <c r="V487" s="3"/>
      <c r="W487" s="17"/>
    </row>
    <row r="488" spans="1:23" ht="33" customHeight="1">
      <c r="A488" s="100"/>
      <c r="B488" s="100"/>
      <c r="C488" s="88"/>
      <c r="D488" s="100"/>
      <c r="E488" s="102"/>
      <c r="F488" s="102"/>
      <c r="G488" s="100"/>
      <c r="H488" s="100"/>
      <c r="I488" s="101"/>
      <c r="J488" s="101"/>
      <c r="K488" s="101"/>
      <c r="L488" s="100"/>
      <c r="M488" s="65" t="s">
        <v>350</v>
      </c>
      <c r="N488" s="2">
        <v>130627</v>
      </c>
      <c r="O488" s="48">
        <f t="shared" si="54"/>
        <v>116389.310135</v>
      </c>
      <c r="P488" s="48">
        <f t="shared" si="55"/>
        <v>6165.071892</v>
      </c>
      <c r="Q488" s="48">
        <f t="shared" si="56"/>
        <v>1541.267973</v>
      </c>
      <c r="R488" s="48">
        <f t="shared" si="58"/>
        <v>6531.35</v>
      </c>
      <c r="S488" s="48">
        <f>N488/J486</f>
        <v>164.34790266978686</v>
      </c>
      <c r="T488" s="2">
        <f>T477</f>
        <v>2312</v>
      </c>
      <c r="U488" s="4" t="s">
        <v>55</v>
      </c>
      <c r="V488" s="3"/>
      <c r="W488" s="17"/>
    </row>
    <row r="489" spans="1:23" ht="33" customHeight="1">
      <c r="A489" s="100"/>
      <c r="B489" s="100"/>
      <c r="C489" s="88"/>
      <c r="D489" s="100"/>
      <c r="E489" s="102"/>
      <c r="F489" s="102"/>
      <c r="G489" s="100"/>
      <c r="H489" s="100"/>
      <c r="I489" s="101"/>
      <c r="J489" s="101"/>
      <c r="K489" s="101"/>
      <c r="L489" s="100"/>
      <c r="M489" s="65" t="s">
        <v>2</v>
      </c>
      <c r="N489" s="2">
        <v>98383</v>
      </c>
      <c r="O489" s="48">
        <f t="shared" si="54"/>
        <v>87659.74491500002</v>
      </c>
      <c r="P489" s="48">
        <f t="shared" si="55"/>
        <v>4643.284068</v>
      </c>
      <c r="Q489" s="48">
        <f t="shared" si="56"/>
        <v>1160.821017</v>
      </c>
      <c r="R489" s="48">
        <f t="shared" si="58"/>
        <v>4919.150000000001</v>
      </c>
      <c r="S489" s="48">
        <f>N489/J486</f>
        <v>123.78022696962833</v>
      </c>
      <c r="T489" s="2">
        <f>T477</f>
        <v>2312</v>
      </c>
      <c r="U489" s="4" t="s">
        <v>55</v>
      </c>
      <c r="V489" s="3"/>
      <c r="W489" s="17"/>
    </row>
    <row r="490" spans="1:23" ht="33" customHeight="1">
      <c r="A490" s="100"/>
      <c r="B490" s="100"/>
      <c r="C490" s="88"/>
      <c r="D490" s="100"/>
      <c r="E490" s="102"/>
      <c r="F490" s="102"/>
      <c r="G490" s="100"/>
      <c r="H490" s="100"/>
      <c r="I490" s="101"/>
      <c r="J490" s="101"/>
      <c r="K490" s="101"/>
      <c r="L490" s="100"/>
      <c r="M490" s="65" t="s">
        <v>750</v>
      </c>
      <c r="N490" s="2">
        <v>242423</v>
      </c>
      <c r="O490" s="48">
        <f t="shared" si="54"/>
        <v>216000.105115</v>
      </c>
      <c r="P490" s="48">
        <f t="shared" si="55"/>
        <v>11441.395908</v>
      </c>
      <c r="Q490" s="48">
        <f t="shared" si="56"/>
        <v>2860.348977</v>
      </c>
      <c r="R490" s="48">
        <f t="shared" si="58"/>
        <v>12121.150000000001</v>
      </c>
      <c r="S490" s="48">
        <f>N490/J486</f>
        <v>305.0036486248459</v>
      </c>
      <c r="T490" s="2">
        <f>T479</f>
        <v>2312</v>
      </c>
      <c r="U490" s="4" t="s">
        <v>55</v>
      </c>
      <c r="V490" s="3"/>
      <c r="W490" s="17"/>
    </row>
    <row r="491" spans="1:23" ht="44.25" customHeight="1">
      <c r="A491" s="100"/>
      <c r="B491" s="100"/>
      <c r="C491" s="88"/>
      <c r="D491" s="100"/>
      <c r="E491" s="102"/>
      <c r="F491" s="102"/>
      <c r="G491" s="100"/>
      <c r="H491" s="100"/>
      <c r="I491" s="101"/>
      <c r="J491" s="101"/>
      <c r="K491" s="101"/>
      <c r="L491" s="100"/>
      <c r="M491" s="65" t="s">
        <v>754</v>
      </c>
      <c r="N491" s="2">
        <v>183603</v>
      </c>
      <c r="O491" s="48">
        <f t="shared" si="54"/>
        <v>163591.19101500002</v>
      </c>
      <c r="P491" s="48">
        <f t="shared" si="55"/>
        <v>8665.327188000001</v>
      </c>
      <c r="Q491" s="48">
        <f t="shared" si="56"/>
        <v>2166.3317970000003</v>
      </c>
      <c r="R491" s="48">
        <f t="shared" si="58"/>
        <v>9180.15</v>
      </c>
      <c r="S491" s="48">
        <f>N491/J486</f>
        <v>230.99947157847058</v>
      </c>
      <c r="T491" s="2">
        <f>T480</f>
        <v>2312</v>
      </c>
      <c r="U491" s="4" t="s">
        <v>55</v>
      </c>
      <c r="V491" s="3"/>
      <c r="W491" s="17"/>
    </row>
    <row r="492" spans="1:23" ht="35.25" customHeight="1">
      <c r="A492" s="100"/>
      <c r="B492" s="100"/>
      <c r="C492" s="88"/>
      <c r="D492" s="100"/>
      <c r="E492" s="102"/>
      <c r="F492" s="102"/>
      <c r="G492" s="100"/>
      <c r="H492" s="100"/>
      <c r="I492" s="101"/>
      <c r="J492" s="101"/>
      <c r="K492" s="101"/>
      <c r="L492" s="100"/>
      <c r="M492" s="65" t="s">
        <v>67</v>
      </c>
      <c r="N492" s="2">
        <f>SUM(N486:N491)</f>
        <v>1837814</v>
      </c>
      <c r="O492" s="2">
        <f>SUM(O486:O491)</f>
        <v>1637501.4630699998</v>
      </c>
      <c r="P492" s="2">
        <f>SUM(P486:P491)</f>
        <v>86737.469544</v>
      </c>
      <c r="Q492" s="2">
        <f>SUM(Q486:Q491)</f>
        <v>21684.367386</v>
      </c>
      <c r="R492" s="2">
        <f>SUM(R486:R491)</f>
        <v>91890.69999999998</v>
      </c>
      <c r="S492" s="48">
        <f>N492/J486</f>
        <v>2312.2392491381697</v>
      </c>
      <c r="T492" s="2">
        <f>T480</f>
        <v>2312</v>
      </c>
      <c r="U492" s="4"/>
      <c r="V492" s="3"/>
      <c r="W492" s="17"/>
    </row>
    <row r="493" spans="1:22" ht="27" customHeight="1">
      <c r="A493" s="100" t="s">
        <v>870</v>
      </c>
      <c r="B493" s="100" t="s">
        <v>807</v>
      </c>
      <c r="C493" s="88" t="s">
        <v>387</v>
      </c>
      <c r="D493" s="100">
        <v>1983</v>
      </c>
      <c r="E493" s="102" t="s">
        <v>77</v>
      </c>
      <c r="F493" s="102" t="s">
        <v>358</v>
      </c>
      <c r="G493" s="100">
        <v>2</v>
      </c>
      <c r="H493" s="100">
        <v>3</v>
      </c>
      <c r="I493" s="101">
        <v>880.02</v>
      </c>
      <c r="J493" s="101">
        <v>850.6</v>
      </c>
      <c r="K493" s="101">
        <v>479.44</v>
      </c>
      <c r="L493" s="100">
        <v>42</v>
      </c>
      <c r="M493" s="65" t="s">
        <v>351</v>
      </c>
      <c r="N493" s="2">
        <v>998193</v>
      </c>
      <c r="O493" s="48">
        <f t="shared" si="54"/>
        <v>889394.953965</v>
      </c>
      <c r="P493" s="48">
        <f t="shared" si="55"/>
        <v>47110.716828000004</v>
      </c>
      <c r="Q493" s="48">
        <f t="shared" si="56"/>
        <v>11777.679207000001</v>
      </c>
      <c r="R493" s="48">
        <f>N493*5%</f>
        <v>49909.65</v>
      </c>
      <c r="S493" s="48">
        <f>N493/J493</f>
        <v>1173.5163414060662</v>
      </c>
      <c r="T493" s="2">
        <f>T481</f>
        <v>2312</v>
      </c>
      <c r="U493" s="4" t="s">
        <v>55</v>
      </c>
      <c r="V493" s="16"/>
    </row>
    <row r="494" spans="1:22" ht="39.75" customHeight="1">
      <c r="A494" s="100"/>
      <c r="B494" s="100"/>
      <c r="C494" s="88"/>
      <c r="D494" s="100"/>
      <c r="E494" s="102"/>
      <c r="F494" s="102"/>
      <c r="G494" s="100"/>
      <c r="H494" s="100"/>
      <c r="I494" s="101"/>
      <c r="J494" s="101"/>
      <c r="K494" s="101"/>
      <c r="L494" s="100"/>
      <c r="M494" s="65" t="s">
        <v>2</v>
      </c>
      <c r="N494" s="2">
        <v>98383</v>
      </c>
      <c r="O494" s="48">
        <f t="shared" si="54"/>
        <v>87659.74491500002</v>
      </c>
      <c r="P494" s="48">
        <f t="shared" si="55"/>
        <v>4643.284068</v>
      </c>
      <c r="Q494" s="48">
        <f t="shared" si="56"/>
        <v>1160.821017</v>
      </c>
      <c r="R494" s="48">
        <f>N494*5%</f>
        <v>4919.150000000001</v>
      </c>
      <c r="S494" s="48">
        <f>N494/J493</f>
        <v>115.6630613684458</v>
      </c>
      <c r="T494" s="2">
        <f>T481</f>
        <v>2312</v>
      </c>
      <c r="U494" s="4" t="s">
        <v>55</v>
      </c>
      <c r="V494" s="16"/>
    </row>
    <row r="495" spans="1:22" ht="33" customHeight="1">
      <c r="A495" s="100"/>
      <c r="B495" s="100"/>
      <c r="C495" s="88"/>
      <c r="D495" s="100"/>
      <c r="E495" s="102"/>
      <c r="F495" s="102"/>
      <c r="G495" s="100"/>
      <c r="H495" s="100"/>
      <c r="I495" s="101"/>
      <c r="J495" s="101"/>
      <c r="K495" s="101"/>
      <c r="L495" s="100"/>
      <c r="M495" s="65" t="s">
        <v>750</v>
      </c>
      <c r="N495" s="2">
        <v>242423</v>
      </c>
      <c r="O495" s="48">
        <f t="shared" si="54"/>
        <v>216000.105115</v>
      </c>
      <c r="P495" s="48">
        <f t="shared" si="55"/>
        <v>11441.395908</v>
      </c>
      <c r="Q495" s="48">
        <f t="shared" si="56"/>
        <v>2860.348977</v>
      </c>
      <c r="R495" s="48">
        <f>N495*5%</f>
        <v>12121.150000000001</v>
      </c>
      <c r="S495" s="48">
        <f>N495/J493</f>
        <v>285.0023512814484</v>
      </c>
      <c r="T495" s="2">
        <f>T482</f>
        <v>2312</v>
      </c>
      <c r="U495" s="4" t="s">
        <v>55</v>
      </c>
      <c r="V495" s="16"/>
    </row>
    <row r="496" spans="1:22" ht="44.25" customHeight="1">
      <c r="A496" s="100"/>
      <c r="B496" s="100"/>
      <c r="C496" s="88"/>
      <c r="D496" s="100"/>
      <c r="E496" s="102"/>
      <c r="F496" s="102"/>
      <c r="G496" s="100"/>
      <c r="H496" s="100"/>
      <c r="I496" s="101"/>
      <c r="J496" s="101"/>
      <c r="K496" s="101"/>
      <c r="L496" s="100"/>
      <c r="M496" s="65" t="s">
        <v>754</v>
      </c>
      <c r="N496" s="2">
        <v>183603</v>
      </c>
      <c r="O496" s="48">
        <f t="shared" si="54"/>
        <v>163591.19101500002</v>
      </c>
      <c r="P496" s="48">
        <f t="shared" si="55"/>
        <v>8665.327188000001</v>
      </c>
      <c r="Q496" s="48">
        <f t="shared" si="56"/>
        <v>2166.3317970000003</v>
      </c>
      <c r="R496" s="48">
        <f>N496*5%</f>
        <v>9180.15</v>
      </c>
      <c r="S496" s="48">
        <f>N496/J493</f>
        <v>215.85116388431695</v>
      </c>
      <c r="T496" s="2">
        <f>T484</f>
        <v>2312</v>
      </c>
      <c r="U496" s="4" t="s">
        <v>55</v>
      </c>
      <c r="V496" s="16"/>
    </row>
    <row r="497" spans="1:22" ht="33" customHeight="1">
      <c r="A497" s="100"/>
      <c r="B497" s="100"/>
      <c r="C497" s="88"/>
      <c r="D497" s="100"/>
      <c r="E497" s="102"/>
      <c r="F497" s="102"/>
      <c r="G497" s="100"/>
      <c r="H497" s="100"/>
      <c r="I497" s="101"/>
      <c r="J497" s="101"/>
      <c r="K497" s="101"/>
      <c r="L497" s="100"/>
      <c r="M497" s="65" t="s">
        <v>67</v>
      </c>
      <c r="N497" s="2">
        <f>SUM(N493:N496)</f>
        <v>1522602</v>
      </c>
      <c r="O497" s="2">
        <f>SUM(O493:O496)</f>
        <v>1356645.99501</v>
      </c>
      <c r="P497" s="2">
        <f>SUM(P493:P496)</f>
        <v>71860.723992</v>
      </c>
      <c r="Q497" s="2">
        <f>SUM(Q493:Q496)</f>
        <v>17965.180998</v>
      </c>
      <c r="R497" s="2">
        <f>SUM(R493:R496)</f>
        <v>76130.1</v>
      </c>
      <c r="S497" s="48">
        <f>N497/J493</f>
        <v>1790.0329179402775</v>
      </c>
      <c r="T497" s="2">
        <f>T484</f>
        <v>2312</v>
      </c>
      <c r="U497" s="4"/>
      <c r="V497" s="16"/>
    </row>
    <row r="498" spans="1:22" ht="30.75" customHeight="1">
      <c r="A498" s="100" t="s">
        <v>871</v>
      </c>
      <c r="B498" s="100" t="s">
        <v>808</v>
      </c>
      <c r="C498" s="88" t="s">
        <v>388</v>
      </c>
      <c r="D498" s="100">
        <v>1981</v>
      </c>
      <c r="E498" s="102" t="s">
        <v>77</v>
      </c>
      <c r="F498" s="102" t="s">
        <v>349</v>
      </c>
      <c r="G498" s="100">
        <v>2</v>
      </c>
      <c r="H498" s="100">
        <v>3</v>
      </c>
      <c r="I498" s="101">
        <v>914.69</v>
      </c>
      <c r="J498" s="101">
        <v>896.21</v>
      </c>
      <c r="K498" s="101">
        <v>498.15</v>
      </c>
      <c r="L498" s="100">
        <v>51</v>
      </c>
      <c r="M498" s="65" t="s">
        <v>351</v>
      </c>
      <c r="N498" s="2">
        <v>1036560</v>
      </c>
      <c r="O498" s="48">
        <f t="shared" si="54"/>
        <v>923580.1428</v>
      </c>
      <c r="P498" s="48">
        <f t="shared" si="55"/>
        <v>48921.48576000001</v>
      </c>
      <c r="Q498" s="48">
        <f t="shared" si="56"/>
        <v>12230.371440000003</v>
      </c>
      <c r="R498" s="48">
        <f>N498*5%</f>
        <v>51828</v>
      </c>
      <c r="S498" s="48">
        <f>N498/J498</f>
        <v>1156.6039209560258</v>
      </c>
      <c r="T498" s="2">
        <f>T486</f>
        <v>2312</v>
      </c>
      <c r="U498" s="4" t="s">
        <v>55</v>
      </c>
      <c r="V498" s="3"/>
    </row>
    <row r="499" spans="1:22" ht="77.25" customHeight="1">
      <c r="A499" s="100"/>
      <c r="B499" s="100"/>
      <c r="C499" s="88"/>
      <c r="D499" s="100"/>
      <c r="E499" s="102"/>
      <c r="F499" s="102"/>
      <c r="G499" s="100"/>
      <c r="H499" s="100"/>
      <c r="I499" s="101"/>
      <c r="J499" s="101"/>
      <c r="K499" s="101"/>
      <c r="L499" s="100"/>
      <c r="M499" s="65" t="s">
        <v>1350</v>
      </c>
      <c r="N499" s="2">
        <v>205530</v>
      </c>
      <c r="O499" s="48">
        <f t="shared" si="54"/>
        <v>183128.25765</v>
      </c>
      <c r="P499" s="48">
        <f t="shared" si="55"/>
        <v>9700.19388</v>
      </c>
      <c r="Q499" s="48">
        <f t="shared" si="56"/>
        <v>2425.04847</v>
      </c>
      <c r="R499" s="48">
        <f>N499*5%</f>
        <v>10276.5</v>
      </c>
      <c r="S499" s="48">
        <f>N499/J498</f>
        <v>229.33241093047388</v>
      </c>
      <c r="T499" s="2">
        <f>T487</f>
        <v>2312</v>
      </c>
      <c r="U499" s="4" t="s">
        <v>55</v>
      </c>
      <c r="V499" s="3"/>
    </row>
    <row r="500" spans="1:22" ht="32.25" customHeight="1">
      <c r="A500" s="100"/>
      <c r="B500" s="100"/>
      <c r="C500" s="88"/>
      <c r="D500" s="100"/>
      <c r="E500" s="102"/>
      <c r="F500" s="102"/>
      <c r="G500" s="100"/>
      <c r="H500" s="100"/>
      <c r="I500" s="101"/>
      <c r="J500" s="101"/>
      <c r="K500" s="101"/>
      <c r="L500" s="100"/>
      <c r="M500" s="65" t="s">
        <v>350</v>
      </c>
      <c r="N500" s="2">
        <v>148833</v>
      </c>
      <c r="O500" s="48">
        <f t="shared" si="54"/>
        <v>132610.94716500002</v>
      </c>
      <c r="P500" s="48">
        <f t="shared" si="55"/>
        <v>7024.322268000001</v>
      </c>
      <c r="Q500" s="48">
        <f t="shared" si="56"/>
        <v>1756.0805670000002</v>
      </c>
      <c r="R500" s="48">
        <f>N500*5%</f>
        <v>7441.650000000001</v>
      </c>
      <c r="S500" s="48">
        <f>N500/J498</f>
        <v>166.06933642784614</v>
      </c>
      <c r="T500" s="2">
        <f>T489</f>
        <v>2312</v>
      </c>
      <c r="U500" s="4" t="s">
        <v>55</v>
      </c>
      <c r="V500" s="16"/>
    </row>
    <row r="501" spans="1:22" ht="32.25" customHeight="1">
      <c r="A501" s="100"/>
      <c r="B501" s="100"/>
      <c r="C501" s="88"/>
      <c r="D501" s="100"/>
      <c r="E501" s="102"/>
      <c r="F501" s="102"/>
      <c r="G501" s="100"/>
      <c r="H501" s="100"/>
      <c r="I501" s="101"/>
      <c r="J501" s="101"/>
      <c r="K501" s="101"/>
      <c r="L501" s="100"/>
      <c r="M501" s="65" t="s">
        <v>67</v>
      </c>
      <c r="N501" s="2">
        <f>SUM(N498:N500)</f>
        <v>1390923</v>
      </c>
      <c r="O501" s="2">
        <f>SUM(O498:O500)</f>
        <v>1239319.347615</v>
      </c>
      <c r="P501" s="2">
        <f>SUM(P498:P500)</f>
        <v>65646.001908</v>
      </c>
      <c r="Q501" s="2">
        <f>SUM(Q498:Q500)</f>
        <v>16411.500477</v>
      </c>
      <c r="R501" s="2">
        <f>SUM(R498:R500)</f>
        <v>69546.15</v>
      </c>
      <c r="S501" s="48">
        <f>N501/J498</f>
        <v>1552.005668314346</v>
      </c>
      <c r="T501" s="2">
        <f>T489</f>
        <v>2312</v>
      </c>
      <c r="U501" s="4"/>
      <c r="V501" s="16"/>
    </row>
    <row r="502" spans="1:24" ht="26.25" customHeight="1">
      <c r="A502" s="88" t="s">
        <v>255</v>
      </c>
      <c r="B502" s="88"/>
      <c r="C502" s="88"/>
      <c r="D502" s="43"/>
      <c r="E502" s="43"/>
      <c r="F502" s="43"/>
      <c r="G502" s="43"/>
      <c r="H502" s="43"/>
      <c r="I502" s="46">
        <v>5301.46</v>
      </c>
      <c r="J502" s="46">
        <f>SUM(J466:J500)</f>
        <v>5142.14</v>
      </c>
      <c r="K502" s="46">
        <f>SUM(K466:K500)</f>
        <v>2963.51</v>
      </c>
      <c r="L502" s="48">
        <f>SUM(L466:L500)</f>
        <v>294</v>
      </c>
      <c r="M502" s="43"/>
      <c r="N502" s="22">
        <f>ROUND(N471+N478+N485+N492+N497+N501,0)</f>
        <v>10101039</v>
      </c>
      <c r="O502" s="22">
        <v>9000076</v>
      </c>
      <c r="P502" s="22">
        <v>476729</v>
      </c>
      <c r="Q502" s="22">
        <f>ROUND(Q471+Q478+Q485+Q492+Q497+Q501,0)</f>
        <v>119182</v>
      </c>
      <c r="R502" s="22">
        <f>ROUND(R471+R478+R485+R492+R497+R501,0)</f>
        <v>505052</v>
      </c>
      <c r="S502" s="48">
        <f>N502/J502</f>
        <v>1964.3648364299688</v>
      </c>
      <c r="T502" s="48">
        <f>T490</f>
        <v>2312</v>
      </c>
      <c r="U502" s="4"/>
      <c r="V502" s="5"/>
      <c r="X502" s="30">
        <f>ROUND(SUM(O502:R502),0)</f>
        <v>10101039</v>
      </c>
    </row>
    <row r="503" spans="1:24" s="15" customFormat="1" ht="19.5" customHeight="1">
      <c r="A503" s="76" t="s">
        <v>389</v>
      </c>
      <c r="B503" s="76"/>
      <c r="C503" s="77"/>
      <c r="D503" s="78"/>
      <c r="E503" s="78"/>
      <c r="F503" s="78"/>
      <c r="G503" s="79"/>
      <c r="H503" s="79"/>
      <c r="I503" s="80"/>
      <c r="J503" s="80"/>
      <c r="K503" s="80"/>
      <c r="L503" s="79"/>
      <c r="M503" s="77"/>
      <c r="N503" s="80"/>
      <c r="O503" s="80"/>
      <c r="P503" s="80"/>
      <c r="Q503" s="80"/>
      <c r="R503" s="80"/>
      <c r="S503" s="79"/>
      <c r="T503" s="80"/>
      <c r="U503" s="78"/>
      <c r="X503" s="25"/>
    </row>
    <row r="504" spans="1:24" s="19" customFormat="1" ht="18.75" customHeight="1">
      <c r="A504" s="76" t="s">
        <v>777</v>
      </c>
      <c r="B504" s="76"/>
      <c r="C504" s="77"/>
      <c r="D504" s="78"/>
      <c r="E504" s="78"/>
      <c r="F504" s="78"/>
      <c r="G504" s="79"/>
      <c r="H504" s="79"/>
      <c r="I504" s="80"/>
      <c r="J504" s="80"/>
      <c r="K504" s="80"/>
      <c r="L504" s="79"/>
      <c r="M504" s="77"/>
      <c r="N504" s="80"/>
      <c r="O504" s="80"/>
      <c r="P504" s="80"/>
      <c r="Q504" s="80"/>
      <c r="R504" s="80"/>
      <c r="S504" s="79"/>
      <c r="T504" s="80"/>
      <c r="U504" s="78"/>
      <c r="X504" s="28"/>
    </row>
    <row r="505" spans="1:24" s="19" customFormat="1" ht="24" customHeight="1">
      <c r="A505" s="36"/>
      <c r="B505" s="36"/>
      <c r="C505" s="36" t="s">
        <v>771</v>
      </c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X505" s="28"/>
    </row>
    <row r="506" spans="1:22" ht="84.75" customHeight="1">
      <c r="A506" s="43" t="s">
        <v>872</v>
      </c>
      <c r="B506" s="43" t="s">
        <v>65</v>
      </c>
      <c r="C506" s="44" t="s">
        <v>772</v>
      </c>
      <c r="D506" s="43">
        <v>1963</v>
      </c>
      <c r="E506" s="45" t="s">
        <v>77</v>
      </c>
      <c r="F506" s="45" t="s">
        <v>349</v>
      </c>
      <c r="G506" s="43">
        <v>2</v>
      </c>
      <c r="H506" s="43">
        <v>2</v>
      </c>
      <c r="I506" s="46">
        <v>628.93</v>
      </c>
      <c r="J506" s="46">
        <v>616.6</v>
      </c>
      <c r="K506" s="46">
        <v>362.98</v>
      </c>
      <c r="L506" s="48">
        <v>36</v>
      </c>
      <c r="M506" s="65" t="s">
        <v>351</v>
      </c>
      <c r="N506" s="2">
        <v>772889</v>
      </c>
      <c r="O506" s="48">
        <v>688649</v>
      </c>
      <c r="P506" s="48">
        <f>(N506-R506)*6.21%*80%</f>
        <v>36477.269244</v>
      </c>
      <c r="Q506" s="48">
        <f>(N506-R506)*6.21%*20%</f>
        <v>9119.317311</v>
      </c>
      <c r="R506" s="48">
        <f>N506*5%</f>
        <v>38644.450000000004</v>
      </c>
      <c r="S506" s="48">
        <f>N506/J506</f>
        <v>1253.4690236782355</v>
      </c>
      <c r="T506" s="2">
        <v>1940</v>
      </c>
      <c r="U506" s="4" t="s">
        <v>55</v>
      </c>
      <c r="V506" s="3"/>
    </row>
    <row r="507" spans="1:22" ht="27.75" customHeight="1">
      <c r="A507" s="100" t="s">
        <v>873</v>
      </c>
      <c r="B507" s="100" t="s">
        <v>66</v>
      </c>
      <c r="C507" s="88" t="s">
        <v>773</v>
      </c>
      <c r="D507" s="100">
        <v>1987</v>
      </c>
      <c r="E507" s="102" t="s">
        <v>77</v>
      </c>
      <c r="F507" s="102" t="s">
        <v>358</v>
      </c>
      <c r="G507" s="100">
        <v>3</v>
      </c>
      <c r="H507" s="100">
        <v>3</v>
      </c>
      <c r="I507" s="101">
        <v>1408.81</v>
      </c>
      <c r="J507" s="101">
        <v>1280.74</v>
      </c>
      <c r="K507" s="101">
        <v>597.18</v>
      </c>
      <c r="L507" s="100">
        <v>76</v>
      </c>
      <c r="M507" s="65" t="s">
        <v>351</v>
      </c>
      <c r="N507" s="2">
        <v>1216295</v>
      </c>
      <c r="O507" s="48">
        <f>ROUND((N507-R507)*93.79%,0)</f>
        <v>1083725</v>
      </c>
      <c r="P507" s="48">
        <f>(N507-R507)*6.21%*80%</f>
        <v>57404.25882</v>
      </c>
      <c r="Q507" s="48">
        <f>(N507-R507)*6.21%*20%</f>
        <v>14351.064705</v>
      </c>
      <c r="R507" s="48">
        <f>N507*5%</f>
        <v>60814.75</v>
      </c>
      <c r="S507" s="48">
        <f>N507/J507</f>
        <v>949.6814341708699</v>
      </c>
      <c r="T507" s="2">
        <f>T506</f>
        <v>1940</v>
      </c>
      <c r="U507" s="4" t="s">
        <v>55</v>
      </c>
      <c r="V507" s="16"/>
    </row>
    <row r="508" spans="1:22" ht="79.5" customHeight="1">
      <c r="A508" s="100"/>
      <c r="B508" s="100"/>
      <c r="C508" s="88"/>
      <c r="D508" s="100"/>
      <c r="E508" s="102"/>
      <c r="F508" s="102"/>
      <c r="G508" s="100"/>
      <c r="H508" s="100"/>
      <c r="I508" s="101"/>
      <c r="J508" s="101"/>
      <c r="K508" s="101"/>
      <c r="L508" s="100"/>
      <c r="M508" s="65" t="s">
        <v>1350</v>
      </c>
      <c r="N508" s="2">
        <v>390045</v>
      </c>
      <c r="O508" s="48">
        <f>ROUND((N508-R508)*93.79%,0)</f>
        <v>347532</v>
      </c>
      <c r="P508" s="48">
        <f>(N508-R508)*6.21%*80%</f>
        <v>18408.563820000003</v>
      </c>
      <c r="Q508" s="48">
        <f>(N508-R508)*6.21%*20%</f>
        <v>4602.140955000001</v>
      </c>
      <c r="R508" s="48">
        <f>N508*5%</f>
        <v>19502.25</v>
      </c>
      <c r="S508" s="48">
        <f>N508/J507</f>
        <v>304.54659025251027</v>
      </c>
      <c r="T508" s="2">
        <f>T506</f>
        <v>1940</v>
      </c>
      <c r="U508" s="4" t="s">
        <v>55</v>
      </c>
      <c r="V508" s="16"/>
    </row>
    <row r="509" spans="1:22" ht="33" customHeight="1">
      <c r="A509" s="100"/>
      <c r="B509" s="100"/>
      <c r="C509" s="88"/>
      <c r="D509" s="100"/>
      <c r="E509" s="102"/>
      <c r="F509" s="102"/>
      <c r="G509" s="100"/>
      <c r="H509" s="100"/>
      <c r="I509" s="101"/>
      <c r="J509" s="101"/>
      <c r="K509" s="101"/>
      <c r="L509" s="100"/>
      <c r="M509" s="65" t="s">
        <v>382</v>
      </c>
      <c r="N509" s="2">
        <v>290120</v>
      </c>
      <c r="O509" s="48">
        <f>ROUND((N509-R509)*93.79%,0)</f>
        <v>258498</v>
      </c>
      <c r="P509" s="48">
        <f>(N509-R509)*6.21%*80%</f>
        <v>13692.503520000002</v>
      </c>
      <c r="Q509" s="48">
        <f>(N509-R509)*6.21%*20%</f>
        <v>3423.1258800000005</v>
      </c>
      <c r="R509" s="48">
        <f>N509*5%</f>
        <v>14506</v>
      </c>
      <c r="S509" s="48">
        <f>N509/J507</f>
        <v>226.52529006668018</v>
      </c>
      <c r="T509" s="2">
        <f>T506</f>
        <v>1940</v>
      </c>
      <c r="U509" s="4" t="s">
        <v>55</v>
      </c>
      <c r="V509" s="16"/>
    </row>
    <row r="510" spans="1:22" ht="39.75" customHeight="1">
      <c r="A510" s="100"/>
      <c r="B510" s="100"/>
      <c r="C510" s="88"/>
      <c r="D510" s="100"/>
      <c r="E510" s="102"/>
      <c r="F510" s="102"/>
      <c r="G510" s="100"/>
      <c r="H510" s="100"/>
      <c r="I510" s="101"/>
      <c r="J510" s="101"/>
      <c r="K510" s="101"/>
      <c r="L510" s="100"/>
      <c r="M510" s="65" t="s">
        <v>750</v>
      </c>
      <c r="N510" s="2">
        <v>238744</v>
      </c>
      <c r="O510" s="48">
        <f>ROUND((N510-R510)*93.79%,0)</f>
        <v>212722</v>
      </c>
      <c r="P510" s="48">
        <f>(N510-R510)*6.21%*80%</f>
        <v>11267.761824000001</v>
      </c>
      <c r="Q510" s="48">
        <f>(N510-R510)*6.21%*20%</f>
        <v>2816.9404560000003</v>
      </c>
      <c r="R510" s="48">
        <f>N510*5%</f>
        <v>11937.2</v>
      </c>
      <c r="S510" s="48">
        <f>N510/J507</f>
        <v>186.41098115152178</v>
      </c>
      <c r="T510" s="2">
        <f>T506</f>
        <v>1940</v>
      </c>
      <c r="U510" s="4" t="s">
        <v>55</v>
      </c>
      <c r="V510" s="16"/>
    </row>
    <row r="511" spans="1:22" ht="22.5" customHeight="1">
      <c r="A511" s="100"/>
      <c r="B511" s="100"/>
      <c r="C511" s="88"/>
      <c r="D511" s="100"/>
      <c r="E511" s="102"/>
      <c r="F511" s="102"/>
      <c r="G511" s="100"/>
      <c r="H511" s="100"/>
      <c r="I511" s="101"/>
      <c r="J511" s="101"/>
      <c r="K511" s="101"/>
      <c r="L511" s="100"/>
      <c r="M511" s="65" t="s">
        <v>67</v>
      </c>
      <c r="N511" s="2">
        <f>SUM(N507:N510)</f>
        <v>2135204</v>
      </c>
      <c r="O511" s="2">
        <f>SUM(O507:O510)</f>
        <v>1902477</v>
      </c>
      <c r="P511" s="2">
        <f>SUM(P507:P510)</f>
        <v>100773.087984</v>
      </c>
      <c r="Q511" s="2">
        <f>SUM(Q507:Q510)</f>
        <v>25193.271996</v>
      </c>
      <c r="R511" s="2">
        <f>SUM(R507:R510)</f>
        <v>106760.2</v>
      </c>
      <c r="S511" s="48">
        <f>N511/J507</f>
        <v>1667.1642956415822</v>
      </c>
      <c r="T511" s="2">
        <f>T506</f>
        <v>1940</v>
      </c>
      <c r="U511" s="4"/>
      <c r="V511" s="16"/>
    </row>
    <row r="512" spans="1:22" ht="30.75" customHeight="1">
      <c r="A512" s="100" t="s">
        <v>874</v>
      </c>
      <c r="B512" s="100" t="s">
        <v>805</v>
      </c>
      <c r="C512" s="88" t="s">
        <v>774</v>
      </c>
      <c r="D512" s="100">
        <v>1984</v>
      </c>
      <c r="E512" s="102" t="s">
        <v>77</v>
      </c>
      <c r="F512" s="102" t="s">
        <v>349</v>
      </c>
      <c r="G512" s="100">
        <v>3</v>
      </c>
      <c r="H512" s="100">
        <v>3</v>
      </c>
      <c r="I512" s="101">
        <v>1398.84</v>
      </c>
      <c r="J512" s="101">
        <v>1271.67</v>
      </c>
      <c r="K512" s="101">
        <v>855.95</v>
      </c>
      <c r="L512" s="100">
        <v>69</v>
      </c>
      <c r="M512" s="65" t="s">
        <v>351</v>
      </c>
      <c r="N512" s="2">
        <v>946289</v>
      </c>
      <c r="O512" s="48">
        <f>ROUND((N512-R512)*93.79%,0)</f>
        <v>843149</v>
      </c>
      <c r="P512" s="48">
        <f>(N512-R512)*6.21%*80%</f>
        <v>44661.07800000001</v>
      </c>
      <c r="Q512" s="48">
        <f>(N512-R512)*6.21%*20%</f>
        <v>11165.269500000002</v>
      </c>
      <c r="R512" s="48">
        <f>ROUND(N512*5%,0)</f>
        <v>47314</v>
      </c>
      <c r="S512" s="48">
        <f>N512/J512</f>
        <v>744.1309459215048</v>
      </c>
      <c r="T512" s="2">
        <f>T506</f>
        <v>1940</v>
      </c>
      <c r="U512" s="4" t="s">
        <v>55</v>
      </c>
      <c r="V512" s="16"/>
    </row>
    <row r="513" spans="1:22" ht="75" customHeight="1">
      <c r="A513" s="100"/>
      <c r="B513" s="100"/>
      <c r="C513" s="88"/>
      <c r="D513" s="100"/>
      <c r="E513" s="102"/>
      <c r="F513" s="102"/>
      <c r="G513" s="100"/>
      <c r="H513" s="100"/>
      <c r="I513" s="101"/>
      <c r="J513" s="101"/>
      <c r="K513" s="101"/>
      <c r="L513" s="100"/>
      <c r="M513" s="65" t="s">
        <v>1350</v>
      </c>
      <c r="N513" s="2">
        <v>390045</v>
      </c>
      <c r="O513" s="48">
        <f>ROUND((N513-R513)*93.79%,0)</f>
        <v>347532</v>
      </c>
      <c r="P513" s="48">
        <f>(N513-R513)*6.21%*80%</f>
        <v>18408.563820000003</v>
      </c>
      <c r="Q513" s="48">
        <f>(N513-R513)*6.21%*20%</f>
        <v>4602.140955000001</v>
      </c>
      <c r="R513" s="48">
        <f>N513*5%</f>
        <v>19502.25</v>
      </c>
      <c r="S513" s="48">
        <f>N513/J512</f>
        <v>306.71872419731534</v>
      </c>
      <c r="T513" s="2">
        <f>T506</f>
        <v>1940</v>
      </c>
      <c r="U513" s="4" t="s">
        <v>55</v>
      </c>
      <c r="V513" s="16"/>
    </row>
    <row r="514" spans="1:22" ht="28.5" customHeight="1">
      <c r="A514" s="100"/>
      <c r="B514" s="100"/>
      <c r="C514" s="88"/>
      <c r="D514" s="100"/>
      <c r="E514" s="102"/>
      <c r="F514" s="102"/>
      <c r="G514" s="100"/>
      <c r="H514" s="100"/>
      <c r="I514" s="101"/>
      <c r="J514" s="101"/>
      <c r="K514" s="101"/>
      <c r="L514" s="100"/>
      <c r="M514" s="65" t="s">
        <v>382</v>
      </c>
      <c r="N514" s="2">
        <v>290120</v>
      </c>
      <c r="O514" s="48">
        <f>ROUND((N514-R514)*93.79%,0)</f>
        <v>258498</v>
      </c>
      <c r="P514" s="48">
        <f>(N514-R514)*6.21%*80%</f>
        <v>13692.503520000002</v>
      </c>
      <c r="Q514" s="48">
        <f>(N514-R514)*6.21%*20%</f>
        <v>3423.1258800000005</v>
      </c>
      <c r="R514" s="48">
        <f>N514*5%</f>
        <v>14506</v>
      </c>
      <c r="S514" s="48">
        <f>N514/J512</f>
        <v>228.14094851651762</v>
      </c>
      <c r="T514" s="2">
        <f>T506</f>
        <v>1940</v>
      </c>
      <c r="U514" s="4" t="s">
        <v>55</v>
      </c>
      <c r="V514" s="16"/>
    </row>
    <row r="515" spans="1:22" ht="48.75" customHeight="1">
      <c r="A515" s="100"/>
      <c r="B515" s="100"/>
      <c r="C515" s="88"/>
      <c r="D515" s="100"/>
      <c r="E515" s="102"/>
      <c r="F515" s="102"/>
      <c r="G515" s="100"/>
      <c r="H515" s="100"/>
      <c r="I515" s="101"/>
      <c r="J515" s="101"/>
      <c r="K515" s="101"/>
      <c r="L515" s="100"/>
      <c r="M515" s="65" t="s">
        <v>750</v>
      </c>
      <c r="N515" s="2">
        <v>575871</v>
      </c>
      <c r="O515" s="48">
        <f>ROUND((N515-R515)*93.79%,0)</f>
        <v>513104</v>
      </c>
      <c r="P515" s="48">
        <f>(N515-R515)*6.21%*80%</f>
        <v>27178.83504</v>
      </c>
      <c r="Q515" s="48">
        <f>(N515-R515)*6.21%*20%</f>
        <v>6794.70876</v>
      </c>
      <c r="R515" s="48">
        <v>28793</v>
      </c>
      <c r="S515" s="48">
        <f>N515/J512</f>
        <v>452.84625728372924</v>
      </c>
      <c r="T515" s="2">
        <f>T508</f>
        <v>1940</v>
      </c>
      <c r="U515" s="4" t="s">
        <v>55</v>
      </c>
      <c r="V515" s="16"/>
    </row>
    <row r="516" spans="1:22" ht="52.5" customHeight="1">
      <c r="A516" s="100"/>
      <c r="B516" s="100"/>
      <c r="C516" s="88"/>
      <c r="D516" s="100"/>
      <c r="E516" s="102"/>
      <c r="F516" s="102"/>
      <c r="G516" s="100"/>
      <c r="H516" s="100"/>
      <c r="I516" s="101"/>
      <c r="J516" s="101"/>
      <c r="K516" s="101"/>
      <c r="L516" s="100"/>
      <c r="M516" s="65" t="s">
        <v>754</v>
      </c>
      <c r="N516" s="2">
        <v>92724</v>
      </c>
      <c r="O516" s="48">
        <f>ROUND((N516-R516)*93.79%,0)</f>
        <v>82618</v>
      </c>
      <c r="P516" s="48">
        <f>(N516-R516)*6.21%*80%</f>
        <v>4376.2019040000005</v>
      </c>
      <c r="Q516" s="48">
        <f>(N516-R516)*6.21%*20%</f>
        <v>1094.0504760000001</v>
      </c>
      <c r="R516" s="48">
        <f>N516*5%</f>
        <v>4636.2</v>
      </c>
      <c r="S516" s="48">
        <f>N516/J512</f>
        <v>72.91514307957253</v>
      </c>
      <c r="T516" s="2">
        <f>T508</f>
        <v>1940</v>
      </c>
      <c r="U516" s="4" t="s">
        <v>55</v>
      </c>
      <c r="V516" s="16"/>
    </row>
    <row r="517" spans="1:22" ht="27.75" customHeight="1">
      <c r="A517" s="100"/>
      <c r="B517" s="100"/>
      <c r="C517" s="88"/>
      <c r="D517" s="100"/>
      <c r="E517" s="102"/>
      <c r="F517" s="102"/>
      <c r="G517" s="100"/>
      <c r="H517" s="100"/>
      <c r="I517" s="101"/>
      <c r="J517" s="101"/>
      <c r="K517" s="101"/>
      <c r="L517" s="100"/>
      <c r="M517" s="65" t="s">
        <v>67</v>
      </c>
      <c r="N517" s="2">
        <f>SUM(N512:N516)</f>
        <v>2295049</v>
      </c>
      <c r="O517" s="2">
        <f>SUM(O512:O516)</f>
        <v>2044901</v>
      </c>
      <c r="P517" s="2">
        <f>SUM(P512:P516)</f>
        <v>108317.18228400002</v>
      </c>
      <c r="Q517" s="2">
        <f>SUM(Q512:Q516)</f>
        <v>27079.295571000006</v>
      </c>
      <c r="R517" s="2">
        <f>SUM(R512:R516)</f>
        <v>114751.45</v>
      </c>
      <c r="S517" s="48">
        <f>N517/J512</f>
        <v>1804.7520189986394</v>
      </c>
      <c r="T517" s="2">
        <f>T509</f>
        <v>1940</v>
      </c>
      <c r="U517" s="4"/>
      <c r="V517" s="16"/>
    </row>
    <row r="518" spans="1:22" ht="80.25" customHeight="1">
      <c r="A518" s="43" t="s">
        <v>875</v>
      </c>
      <c r="B518" s="43" t="s">
        <v>806</v>
      </c>
      <c r="C518" s="44" t="s">
        <v>775</v>
      </c>
      <c r="D518" s="43">
        <v>1983</v>
      </c>
      <c r="E518" s="45" t="s">
        <v>77</v>
      </c>
      <c r="F518" s="45" t="s">
        <v>358</v>
      </c>
      <c r="G518" s="43">
        <v>3</v>
      </c>
      <c r="H518" s="43">
        <v>3</v>
      </c>
      <c r="I518" s="46">
        <v>1380.46</v>
      </c>
      <c r="J518" s="46">
        <v>1254.96</v>
      </c>
      <c r="K518" s="46">
        <v>763.73</v>
      </c>
      <c r="L518" s="48">
        <v>69</v>
      </c>
      <c r="M518" s="65" t="s">
        <v>351</v>
      </c>
      <c r="N518" s="2">
        <v>1111509</v>
      </c>
      <c r="O518" s="48">
        <f>(N518-R518)*93.79%</f>
        <v>990360.0765450001</v>
      </c>
      <c r="P518" s="48">
        <f aca="true" t="shared" si="59" ref="P518:P523">(N518-R518)*6.21%*80%</f>
        <v>52458.778764</v>
      </c>
      <c r="Q518" s="48">
        <f aca="true" t="shared" si="60" ref="Q518:Q523">(N518-R518)*6.21%*20%</f>
        <v>13114.694691</v>
      </c>
      <c r="R518" s="48">
        <f aca="true" t="shared" si="61" ref="R518:R523">N518*5%</f>
        <v>55575.450000000004</v>
      </c>
      <c r="S518" s="48">
        <f>N518/J518</f>
        <v>885.6927710843373</v>
      </c>
      <c r="T518" s="2">
        <f>T512</f>
        <v>1940</v>
      </c>
      <c r="U518" s="4" t="s">
        <v>55</v>
      </c>
      <c r="V518" s="3"/>
    </row>
    <row r="519" spans="1:22" ht="26.25" customHeight="1">
      <c r="A519" s="100" t="s">
        <v>876</v>
      </c>
      <c r="B519" s="100" t="s">
        <v>807</v>
      </c>
      <c r="C519" s="88" t="s">
        <v>776</v>
      </c>
      <c r="D519" s="100">
        <v>1986</v>
      </c>
      <c r="E519" s="102" t="s">
        <v>77</v>
      </c>
      <c r="F519" s="102" t="s">
        <v>358</v>
      </c>
      <c r="G519" s="100">
        <v>3</v>
      </c>
      <c r="H519" s="100">
        <v>3</v>
      </c>
      <c r="I519" s="101">
        <v>1408.81</v>
      </c>
      <c r="J519" s="101">
        <v>1280.74</v>
      </c>
      <c r="K519" s="101">
        <v>912.45</v>
      </c>
      <c r="L519" s="100">
        <v>66</v>
      </c>
      <c r="M519" s="65" t="s">
        <v>351</v>
      </c>
      <c r="N519" s="2">
        <v>1135889</v>
      </c>
      <c r="O519" s="48">
        <f>ROUND((N519-R519)*93.79%,0)</f>
        <v>1012083</v>
      </c>
      <c r="P519" s="48">
        <f t="shared" si="59"/>
        <v>53609.417244000004</v>
      </c>
      <c r="Q519" s="48">
        <f t="shared" si="60"/>
        <v>13402.354311000001</v>
      </c>
      <c r="R519" s="48">
        <f t="shared" si="61"/>
        <v>56794.450000000004</v>
      </c>
      <c r="S519" s="48">
        <f>N519/J519</f>
        <v>886.9005418742289</v>
      </c>
      <c r="T519" s="2">
        <f>T513</f>
        <v>1940</v>
      </c>
      <c r="U519" s="4" t="s">
        <v>55</v>
      </c>
      <c r="V519" s="16"/>
    </row>
    <row r="520" spans="1:22" ht="78" customHeight="1">
      <c r="A520" s="100"/>
      <c r="B520" s="100"/>
      <c r="C520" s="88"/>
      <c r="D520" s="100"/>
      <c r="E520" s="102"/>
      <c r="F520" s="102"/>
      <c r="G520" s="100"/>
      <c r="H520" s="100"/>
      <c r="I520" s="101"/>
      <c r="J520" s="101"/>
      <c r="K520" s="101"/>
      <c r="L520" s="100"/>
      <c r="M520" s="65" t="s">
        <v>1350</v>
      </c>
      <c r="N520" s="2">
        <v>390045</v>
      </c>
      <c r="O520" s="48">
        <f>ROUND((N520-R520)*93.79%,0)</f>
        <v>347532</v>
      </c>
      <c r="P520" s="48">
        <f t="shared" si="59"/>
        <v>18408.563820000003</v>
      </c>
      <c r="Q520" s="48">
        <f t="shared" si="60"/>
        <v>4602.140955000001</v>
      </c>
      <c r="R520" s="48">
        <f t="shared" si="61"/>
        <v>19502.25</v>
      </c>
      <c r="S520" s="48">
        <f>N520/K519</f>
        <v>427.46999835607426</v>
      </c>
      <c r="T520" s="2">
        <f>T514</f>
        <v>1940</v>
      </c>
      <c r="U520" s="4" t="s">
        <v>55</v>
      </c>
      <c r="V520" s="16"/>
    </row>
    <row r="521" spans="1:22" ht="36" customHeight="1">
      <c r="A521" s="100"/>
      <c r="B521" s="100"/>
      <c r="C521" s="88"/>
      <c r="D521" s="100"/>
      <c r="E521" s="102"/>
      <c r="F521" s="102"/>
      <c r="G521" s="100"/>
      <c r="H521" s="100"/>
      <c r="I521" s="101"/>
      <c r="J521" s="101"/>
      <c r="K521" s="101"/>
      <c r="L521" s="100"/>
      <c r="M521" s="65" t="s">
        <v>382</v>
      </c>
      <c r="N521" s="2">
        <v>290120</v>
      </c>
      <c r="O521" s="48">
        <f>ROUND((N521-R521)*93.79%,0)</f>
        <v>258498</v>
      </c>
      <c r="P521" s="48">
        <f t="shared" si="59"/>
        <v>13692.503520000002</v>
      </c>
      <c r="Q521" s="48">
        <f t="shared" si="60"/>
        <v>3423.1258800000005</v>
      </c>
      <c r="R521" s="48">
        <f t="shared" si="61"/>
        <v>14506</v>
      </c>
      <c r="S521" s="48">
        <f>N521/J519</f>
        <v>226.52529006668018</v>
      </c>
      <c r="T521" s="2">
        <f>T516</f>
        <v>1940</v>
      </c>
      <c r="U521" s="4" t="s">
        <v>55</v>
      </c>
      <c r="V521" s="16"/>
    </row>
    <row r="522" spans="1:22" ht="33.75" customHeight="1">
      <c r="A522" s="100"/>
      <c r="B522" s="100"/>
      <c r="C522" s="88"/>
      <c r="D522" s="100"/>
      <c r="E522" s="102"/>
      <c r="F522" s="102"/>
      <c r="G522" s="100"/>
      <c r="H522" s="100"/>
      <c r="I522" s="101"/>
      <c r="J522" s="101"/>
      <c r="K522" s="101"/>
      <c r="L522" s="100"/>
      <c r="M522" s="65" t="s">
        <v>750</v>
      </c>
      <c r="N522" s="2">
        <v>575871</v>
      </c>
      <c r="O522" s="48">
        <f>ROUND((N522-R522)*93.7903%,0)</f>
        <v>513106</v>
      </c>
      <c r="P522" s="48">
        <v>27178</v>
      </c>
      <c r="Q522" s="48">
        <v>6794</v>
      </c>
      <c r="R522" s="48">
        <v>28793</v>
      </c>
      <c r="S522" s="48">
        <f>N522/J519</f>
        <v>449.6392710464263</v>
      </c>
      <c r="T522" s="2">
        <f>T516</f>
        <v>1940</v>
      </c>
      <c r="U522" s="4" t="s">
        <v>55</v>
      </c>
      <c r="V522" s="16"/>
    </row>
    <row r="523" spans="1:22" ht="44.25" customHeight="1">
      <c r="A523" s="100"/>
      <c r="B523" s="100"/>
      <c r="C523" s="88"/>
      <c r="D523" s="100"/>
      <c r="E523" s="102"/>
      <c r="F523" s="102"/>
      <c r="G523" s="100"/>
      <c r="H523" s="100"/>
      <c r="I523" s="101"/>
      <c r="J523" s="101"/>
      <c r="K523" s="101"/>
      <c r="L523" s="100"/>
      <c r="M523" s="65" t="s">
        <v>754</v>
      </c>
      <c r="N523" s="2">
        <v>92724</v>
      </c>
      <c r="O523" s="48">
        <f>ROUND((N523-R523)*93.791%,0)</f>
        <v>82618</v>
      </c>
      <c r="P523" s="48">
        <f t="shared" si="59"/>
        <v>4376.2019040000005</v>
      </c>
      <c r="Q523" s="48">
        <f t="shared" si="60"/>
        <v>1094.0504760000001</v>
      </c>
      <c r="R523" s="48">
        <f t="shared" si="61"/>
        <v>4636.2</v>
      </c>
      <c r="S523" s="48">
        <f>N523/J519</f>
        <v>72.39876946140512</v>
      </c>
      <c r="T523" s="2">
        <f>T517</f>
        <v>1940</v>
      </c>
      <c r="U523" s="4" t="s">
        <v>55</v>
      </c>
      <c r="V523" s="16"/>
    </row>
    <row r="524" spans="1:22" ht="22.5" customHeight="1">
      <c r="A524" s="100"/>
      <c r="B524" s="100"/>
      <c r="C524" s="88"/>
      <c r="D524" s="100"/>
      <c r="E524" s="102"/>
      <c r="F524" s="102"/>
      <c r="G524" s="100"/>
      <c r="H524" s="100"/>
      <c r="I524" s="101"/>
      <c r="J524" s="101"/>
      <c r="K524" s="101"/>
      <c r="L524" s="100"/>
      <c r="M524" s="65" t="s">
        <v>67</v>
      </c>
      <c r="N524" s="2">
        <f>SUM(N519:N523)</f>
        <v>2484649</v>
      </c>
      <c r="O524" s="2">
        <f>SUM(O519:O523)</f>
        <v>2213837</v>
      </c>
      <c r="P524" s="2">
        <f>SUM(P519:P523)</f>
        <v>117264.686488</v>
      </c>
      <c r="Q524" s="2">
        <f>SUM(Q519:Q523)</f>
        <v>29315.671622</v>
      </c>
      <c r="R524" s="2">
        <f>SUM(R519:R523)</f>
        <v>124231.90000000001</v>
      </c>
      <c r="S524" s="48">
        <f>N524/J519</f>
        <v>1940.0104627012508</v>
      </c>
      <c r="T524" s="2">
        <f>T518</f>
        <v>1940</v>
      </c>
      <c r="U524" s="4"/>
      <c r="V524" s="16"/>
    </row>
    <row r="525" spans="1:24" ht="30.75" customHeight="1">
      <c r="A525" s="88" t="s">
        <v>255</v>
      </c>
      <c r="B525" s="88"/>
      <c r="C525" s="88"/>
      <c r="D525" s="43"/>
      <c r="E525" s="43"/>
      <c r="F525" s="43"/>
      <c r="G525" s="43"/>
      <c r="H525" s="43"/>
      <c r="I525" s="46">
        <f>I506+I507+I512+I518+I519</f>
        <v>6225.85</v>
      </c>
      <c r="J525" s="46">
        <f>J506+J507+J512+J518+J519</f>
        <v>5704.71</v>
      </c>
      <c r="K525" s="46">
        <f>K506+K507+K512+K518+K519</f>
        <v>3492.29</v>
      </c>
      <c r="L525" s="48">
        <f>L506+L507+L512+L518+L519</f>
        <v>316</v>
      </c>
      <c r="M525" s="43"/>
      <c r="N525" s="22">
        <f>ROUND(N506+N511+N517+N518+N524,0)</f>
        <v>8799300</v>
      </c>
      <c r="O525" s="22">
        <f>ROUND(O506+O511+O517+O518+O524,0)</f>
        <v>7840224</v>
      </c>
      <c r="P525" s="22">
        <f>ROUND(P506+P511+P517+P518+P524,0)</f>
        <v>415291</v>
      </c>
      <c r="Q525" s="22">
        <f>ROUND(Q506+Q511+Q517+Q518+Q524,0)</f>
        <v>103822</v>
      </c>
      <c r="R525" s="22">
        <f>ROUND(R506+R511+R517+R518+R524,0)</f>
        <v>439963</v>
      </c>
      <c r="S525" s="48">
        <f>N525/J525</f>
        <v>1542.4622811676668</v>
      </c>
      <c r="T525" s="2">
        <f>T518</f>
        <v>1940</v>
      </c>
      <c r="U525" s="4"/>
      <c r="V525" s="5"/>
      <c r="X525" s="30">
        <f>ROUND(SUM(O525:R525),0)</f>
        <v>8799300</v>
      </c>
    </row>
    <row r="526" spans="1:24" s="15" customFormat="1" ht="18" customHeight="1">
      <c r="A526" s="76" t="s">
        <v>765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X526" s="25"/>
    </row>
    <row r="527" spans="1:24" s="15" customFormat="1" ht="17.25" customHeight="1">
      <c r="A527" s="50"/>
      <c r="B527" s="50"/>
      <c r="C527" s="33" t="s">
        <v>766</v>
      </c>
      <c r="D527" s="52"/>
      <c r="E527" s="52"/>
      <c r="F527" s="52"/>
      <c r="G527" s="53"/>
      <c r="H527" s="53"/>
      <c r="I527" s="54"/>
      <c r="J527" s="54"/>
      <c r="K527" s="54"/>
      <c r="L527" s="53"/>
      <c r="M527" s="51"/>
      <c r="N527" s="54"/>
      <c r="O527" s="54"/>
      <c r="P527" s="54"/>
      <c r="Q527" s="54"/>
      <c r="R527" s="54"/>
      <c r="S527" s="53"/>
      <c r="T527" s="54"/>
      <c r="U527" s="52"/>
      <c r="X527" s="25"/>
    </row>
    <row r="528" spans="1:24" s="15" customFormat="1" ht="21" customHeight="1">
      <c r="A528" s="100" t="s">
        <v>312</v>
      </c>
      <c r="B528" s="100" t="s">
        <v>65</v>
      </c>
      <c r="C528" s="88" t="s">
        <v>761</v>
      </c>
      <c r="D528" s="100">
        <v>1978</v>
      </c>
      <c r="E528" s="102" t="s">
        <v>1355</v>
      </c>
      <c r="F528" s="102" t="s">
        <v>358</v>
      </c>
      <c r="G528" s="100">
        <v>2</v>
      </c>
      <c r="H528" s="100">
        <v>3</v>
      </c>
      <c r="I528" s="101">
        <v>849</v>
      </c>
      <c r="J528" s="101">
        <v>802.56</v>
      </c>
      <c r="K528" s="101">
        <v>752.4</v>
      </c>
      <c r="L528" s="100">
        <v>37</v>
      </c>
      <c r="M528" s="65" t="s">
        <v>351</v>
      </c>
      <c r="N528" s="2">
        <v>1235952</v>
      </c>
      <c r="O528" s="48">
        <f>(N528-R528)*93.79%</f>
        <v>1101239.41176</v>
      </c>
      <c r="P528" s="48">
        <f>(N528-R528)*6.21%*80%</f>
        <v>58331.990591999995</v>
      </c>
      <c r="Q528" s="48">
        <f>(N528-R528)*6.21%*20%</f>
        <v>14582.997647999999</v>
      </c>
      <c r="R528" s="48">
        <f>N528*5%</f>
        <v>61797.600000000006</v>
      </c>
      <c r="S528" s="48">
        <f>N528/J528</f>
        <v>1540.0119617224882</v>
      </c>
      <c r="T528" s="2">
        <v>4215</v>
      </c>
      <c r="U528" s="4" t="s">
        <v>55</v>
      </c>
      <c r="X528" s="25"/>
    </row>
    <row r="529" spans="1:24" s="15" customFormat="1" ht="51.75" customHeight="1">
      <c r="A529" s="100"/>
      <c r="B529" s="100"/>
      <c r="C529" s="88"/>
      <c r="D529" s="100"/>
      <c r="E529" s="102"/>
      <c r="F529" s="102"/>
      <c r="G529" s="100"/>
      <c r="H529" s="100"/>
      <c r="I529" s="101"/>
      <c r="J529" s="101"/>
      <c r="K529" s="101"/>
      <c r="L529" s="100"/>
      <c r="M529" s="65" t="s">
        <v>1352</v>
      </c>
      <c r="N529" s="2">
        <v>803251</v>
      </c>
      <c r="O529" s="48">
        <f>(N529-R529)*93.79%</f>
        <v>715700.657255</v>
      </c>
      <c r="P529" s="48">
        <f>(N529-R529)*6.21%*80%</f>
        <v>37910.234196</v>
      </c>
      <c r="Q529" s="48">
        <f>(N529-R529)*6.21%*20%</f>
        <v>9477.558549</v>
      </c>
      <c r="R529" s="48">
        <f>N529*5%</f>
        <v>40162.55</v>
      </c>
      <c r="S529" s="48">
        <f>N529/J528</f>
        <v>1000.860994816587</v>
      </c>
      <c r="T529" s="2">
        <v>4215</v>
      </c>
      <c r="U529" s="4" t="s">
        <v>55</v>
      </c>
      <c r="X529" s="25"/>
    </row>
    <row r="530" spans="1:24" s="15" customFormat="1" ht="36.75" customHeight="1">
      <c r="A530" s="100"/>
      <c r="B530" s="100"/>
      <c r="C530" s="88"/>
      <c r="D530" s="100"/>
      <c r="E530" s="102"/>
      <c r="F530" s="102"/>
      <c r="G530" s="100"/>
      <c r="H530" s="100"/>
      <c r="I530" s="101"/>
      <c r="J530" s="101"/>
      <c r="K530" s="101"/>
      <c r="L530" s="100"/>
      <c r="M530" s="65" t="s">
        <v>750</v>
      </c>
      <c r="N530" s="2">
        <v>505976</v>
      </c>
      <c r="O530" s="48">
        <f>(N530-R530)*93.79%</f>
        <v>450827.14588</v>
      </c>
      <c r="P530" s="48">
        <f>(N530-R530)*6.21%*80%</f>
        <v>23880.043296000003</v>
      </c>
      <c r="Q530" s="48">
        <f>(N530-R530)*6.21%*20%</f>
        <v>5970.010824000001</v>
      </c>
      <c r="R530" s="48">
        <f>N530*5%</f>
        <v>25298.800000000003</v>
      </c>
      <c r="S530" s="48">
        <f>N530/J528</f>
        <v>630.4525518341309</v>
      </c>
      <c r="T530" s="2">
        <v>4215</v>
      </c>
      <c r="U530" s="4" t="s">
        <v>55</v>
      </c>
      <c r="X530" s="25"/>
    </row>
    <row r="531" spans="1:24" s="15" customFormat="1" ht="29.25" customHeight="1">
      <c r="A531" s="100"/>
      <c r="B531" s="100"/>
      <c r="C531" s="88"/>
      <c r="D531" s="100"/>
      <c r="E531" s="102"/>
      <c r="F531" s="102"/>
      <c r="G531" s="100"/>
      <c r="H531" s="100"/>
      <c r="I531" s="101"/>
      <c r="J531" s="101"/>
      <c r="K531" s="101"/>
      <c r="L531" s="100"/>
      <c r="M531" s="65" t="s">
        <v>382</v>
      </c>
      <c r="N531" s="2">
        <v>220633</v>
      </c>
      <c r="O531" s="48">
        <f>(N531-R531)*93.79%</f>
        <v>196585.10616500003</v>
      </c>
      <c r="P531" s="48">
        <f>(N531-R531)*6.21%*80%</f>
        <v>10412.995068000002</v>
      </c>
      <c r="Q531" s="48">
        <f>(N531-R531)*6.21%*20%</f>
        <v>2603.2487670000005</v>
      </c>
      <c r="R531" s="48">
        <f>N531*5%</f>
        <v>11031.650000000001</v>
      </c>
      <c r="S531" s="48">
        <f>N531/J528</f>
        <v>274.9115330940989</v>
      </c>
      <c r="T531" s="2">
        <v>4215</v>
      </c>
      <c r="U531" s="4" t="s">
        <v>55</v>
      </c>
      <c r="X531" s="25"/>
    </row>
    <row r="532" spans="1:24" s="15" customFormat="1" ht="19.5" customHeight="1">
      <c r="A532" s="100"/>
      <c r="B532" s="100"/>
      <c r="C532" s="88"/>
      <c r="D532" s="100"/>
      <c r="E532" s="102"/>
      <c r="F532" s="102"/>
      <c r="G532" s="100"/>
      <c r="H532" s="100"/>
      <c r="I532" s="101"/>
      <c r="J532" s="101"/>
      <c r="K532" s="101"/>
      <c r="L532" s="100"/>
      <c r="M532" s="65" t="s">
        <v>67</v>
      </c>
      <c r="N532" s="2">
        <f>SUM(N528:N531)</f>
        <v>2765812</v>
      </c>
      <c r="O532" s="2">
        <f>O531+O530+O529+O528</f>
        <v>2464352.32106</v>
      </c>
      <c r="P532" s="2">
        <f>P531+P530+P529+P528</f>
        <v>130535.263152</v>
      </c>
      <c r="Q532" s="2">
        <f>Q531+Q530+Q529+Q528</f>
        <v>32633.815788</v>
      </c>
      <c r="R532" s="2">
        <f>R531+R530+R529+R528</f>
        <v>138290.6</v>
      </c>
      <c r="S532" s="48">
        <f>N532/J528</f>
        <v>3446.237041467305</v>
      </c>
      <c r="T532" s="2">
        <v>4215</v>
      </c>
      <c r="X532" s="25"/>
    </row>
    <row r="533" spans="1:24" s="15" customFormat="1" ht="20.25" customHeight="1">
      <c r="A533" s="100" t="s">
        <v>313</v>
      </c>
      <c r="B533" s="100" t="s">
        <v>66</v>
      </c>
      <c r="C533" s="88" t="s">
        <v>762</v>
      </c>
      <c r="D533" s="100">
        <v>1988</v>
      </c>
      <c r="E533" s="102" t="s">
        <v>77</v>
      </c>
      <c r="F533" s="102" t="s">
        <v>358</v>
      </c>
      <c r="G533" s="100">
        <v>2</v>
      </c>
      <c r="H533" s="100">
        <v>3</v>
      </c>
      <c r="I533" s="101">
        <v>945</v>
      </c>
      <c r="J533" s="101">
        <v>905.3</v>
      </c>
      <c r="K533" s="101">
        <v>905.3</v>
      </c>
      <c r="L533" s="100">
        <v>58</v>
      </c>
      <c r="M533" s="65" t="s">
        <v>351</v>
      </c>
      <c r="N533" s="2">
        <v>2171659</v>
      </c>
      <c r="O533" s="48">
        <f>(N533-R533)*93.79%</f>
        <v>1934959.0272950002</v>
      </c>
      <c r="P533" s="48">
        <f>(N533-R533)*6.21%*80%</f>
        <v>102493.61816400001</v>
      </c>
      <c r="Q533" s="48">
        <f>(N533-R533)*6.21%*20%</f>
        <v>25623.404541000004</v>
      </c>
      <c r="R533" s="48">
        <f>N533*5%</f>
        <v>108582.95000000001</v>
      </c>
      <c r="S533" s="48">
        <f>N533/J533</f>
        <v>2398.828012813432</v>
      </c>
      <c r="T533" s="2">
        <v>4215</v>
      </c>
      <c r="U533" s="4" t="s">
        <v>55</v>
      </c>
      <c r="X533" s="25"/>
    </row>
    <row r="534" spans="1:24" s="15" customFormat="1" ht="55.5" customHeight="1">
      <c r="A534" s="100"/>
      <c r="B534" s="100"/>
      <c r="C534" s="88"/>
      <c r="D534" s="100"/>
      <c r="E534" s="102"/>
      <c r="F534" s="102"/>
      <c r="G534" s="100"/>
      <c r="H534" s="100"/>
      <c r="I534" s="101"/>
      <c r="J534" s="101"/>
      <c r="K534" s="101"/>
      <c r="L534" s="100"/>
      <c r="M534" s="65" t="s">
        <v>1352</v>
      </c>
      <c r="N534" s="2">
        <v>949101</v>
      </c>
      <c r="O534" s="48">
        <f>(N534-R534)*93.79%</f>
        <v>845653.736505</v>
      </c>
      <c r="P534" s="48">
        <f>(N534-R534)*6.21%*80%</f>
        <v>44793.770796</v>
      </c>
      <c r="Q534" s="48">
        <f>(N534-R534)*6.21%*20%</f>
        <v>11198.442699</v>
      </c>
      <c r="R534" s="48">
        <f>N534*5%</f>
        <v>47455.05</v>
      </c>
      <c r="S534" s="48">
        <f>N534/J533</f>
        <v>1048.3828565116537</v>
      </c>
      <c r="T534" s="2">
        <v>4215</v>
      </c>
      <c r="U534" s="4" t="s">
        <v>55</v>
      </c>
      <c r="X534" s="25"/>
    </row>
    <row r="535" spans="1:24" s="15" customFormat="1" ht="71.25" customHeight="1">
      <c r="A535" s="100"/>
      <c r="B535" s="100"/>
      <c r="C535" s="88"/>
      <c r="D535" s="100"/>
      <c r="E535" s="102"/>
      <c r="F535" s="102"/>
      <c r="G535" s="100"/>
      <c r="H535" s="100"/>
      <c r="I535" s="101"/>
      <c r="J535" s="101"/>
      <c r="K535" s="101"/>
      <c r="L535" s="100"/>
      <c r="M535" s="65" t="s">
        <v>1350</v>
      </c>
      <c r="N535" s="2">
        <v>198530</v>
      </c>
      <c r="O535" s="48">
        <f>(N535-R535)*93.79%</f>
        <v>176891.22265</v>
      </c>
      <c r="P535" s="48">
        <f>(N535-R535)*6.21%*80%</f>
        <v>9369.821880000001</v>
      </c>
      <c r="Q535" s="48">
        <f>(N535-R535)*6.21%*20%</f>
        <v>2342.4554700000003</v>
      </c>
      <c r="R535" s="48">
        <f>N535*5%</f>
        <v>9926.5</v>
      </c>
      <c r="S535" s="48">
        <f>N535/J533</f>
        <v>219.29747045178394</v>
      </c>
      <c r="T535" s="2">
        <v>4215</v>
      </c>
      <c r="U535" s="4" t="s">
        <v>55</v>
      </c>
      <c r="X535" s="25"/>
    </row>
    <row r="536" spans="1:24" s="15" customFormat="1" ht="32.25" customHeight="1">
      <c r="A536" s="100"/>
      <c r="B536" s="100"/>
      <c r="C536" s="88"/>
      <c r="D536" s="100"/>
      <c r="E536" s="102"/>
      <c r="F536" s="102"/>
      <c r="G536" s="100"/>
      <c r="H536" s="100"/>
      <c r="I536" s="101"/>
      <c r="J536" s="101"/>
      <c r="K536" s="101"/>
      <c r="L536" s="100"/>
      <c r="M536" s="65" t="s">
        <v>382</v>
      </c>
      <c r="N536" s="2">
        <v>220633</v>
      </c>
      <c r="O536" s="48">
        <f>(N536-R536)*93.79%</f>
        <v>196585.10616500003</v>
      </c>
      <c r="P536" s="48">
        <f>(N536-R536)*6.21%*80%</f>
        <v>10412.995068000002</v>
      </c>
      <c r="Q536" s="48">
        <f>(N536-R536)*6.21%*20%</f>
        <v>2603.2487670000005</v>
      </c>
      <c r="R536" s="48">
        <f>N536*5%</f>
        <v>11031.650000000001</v>
      </c>
      <c r="S536" s="48">
        <f>N536/J533</f>
        <v>243.71258146470785</v>
      </c>
      <c r="T536" s="2">
        <v>4215</v>
      </c>
      <c r="U536" s="4" t="s">
        <v>55</v>
      </c>
      <c r="X536" s="25"/>
    </row>
    <row r="537" spans="1:24" s="15" customFormat="1" ht="32.25" customHeight="1">
      <c r="A537" s="100"/>
      <c r="B537" s="100"/>
      <c r="C537" s="88"/>
      <c r="D537" s="100"/>
      <c r="E537" s="102"/>
      <c r="F537" s="102"/>
      <c r="G537" s="100"/>
      <c r="H537" s="100"/>
      <c r="I537" s="101"/>
      <c r="J537" s="101"/>
      <c r="K537" s="101"/>
      <c r="L537" s="100"/>
      <c r="M537" s="65" t="s">
        <v>750</v>
      </c>
      <c r="N537" s="2">
        <v>275950</v>
      </c>
      <c r="O537" s="48">
        <f>(N537-R537)*93.79%</f>
        <v>245872.82975</v>
      </c>
      <c r="P537" s="48">
        <f>(N537-R537)*6.21%*80%</f>
        <v>13023.736200000001</v>
      </c>
      <c r="Q537" s="48">
        <f>(N537-R537)*6.21%*20%</f>
        <v>3255.9340500000003</v>
      </c>
      <c r="R537" s="48">
        <f>N537*5%</f>
        <v>13797.5</v>
      </c>
      <c r="S537" s="48">
        <f>N537/J533</f>
        <v>304.81608306638685</v>
      </c>
      <c r="T537" s="2">
        <v>4215</v>
      </c>
      <c r="U537" s="4" t="s">
        <v>55</v>
      </c>
      <c r="X537" s="25"/>
    </row>
    <row r="538" spans="1:24" s="15" customFormat="1" ht="18" customHeight="1">
      <c r="A538" s="100"/>
      <c r="B538" s="100"/>
      <c r="C538" s="88"/>
      <c r="D538" s="100"/>
      <c r="E538" s="102"/>
      <c r="F538" s="102"/>
      <c r="G538" s="100"/>
      <c r="H538" s="100"/>
      <c r="I538" s="101"/>
      <c r="J538" s="101"/>
      <c r="K538" s="101"/>
      <c r="L538" s="100"/>
      <c r="M538" s="65" t="s">
        <v>67</v>
      </c>
      <c r="N538" s="2">
        <f>SUM(N533:N537)</f>
        <v>3815873</v>
      </c>
      <c r="O538" s="2">
        <f>SUM(O533:O537)</f>
        <v>3399961.9223650005</v>
      </c>
      <c r="P538" s="2">
        <f>SUM(P533:P537)</f>
        <v>180093.94210800002</v>
      </c>
      <c r="Q538" s="2">
        <f>SUM(Q533:Q537)</f>
        <v>45023.485527000004</v>
      </c>
      <c r="R538" s="2">
        <f>SUM(R533:R537)</f>
        <v>190793.65</v>
      </c>
      <c r="S538" s="48">
        <f>N538/J533</f>
        <v>4215.037004307965</v>
      </c>
      <c r="T538" s="2">
        <v>4215</v>
      </c>
      <c r="U538" s="4"/>
      <c r="X538" s="25"/>
    </row>
    <row r="539" spans="1:24" s="15" customFormat="1" ht="24" customHeight="1">
      <c r="A539" s="100" t="s">
        <v>314</v>
      </c>
      <c r="B539" s="100" t="s">
        <v>805</v>
      </c>
      <c r="C539" s="88" t="s">
        <v>757</v>
      </c>
      <c r="D539" s="100">
        <v>1960</v>
      </c>
      <c r="E539" s="102" t="s">
        <v>77</v>
      </c>
      <c r="F539" s="102" t="s">
        <v>349</v>
      </c>
      <c r="G539" s="100">
        <v>2</v>
      </c>
      <c r="H539" s="100">
        <v>3</v>
      </c>
      <c r="I539" s="101">
        <v>745</v>
      </c>
      <c r="J539" s="101">
        <v>694</v>
      </c>
      <c r="K539" s="101">
        <v>412.6</v>
      </c>
      <c r="L539" s="115">
        <v>41</v>
      </c>
      <c r="M539" s="65" t="s">
        <v>351</v>
      </c>
      <c r="N539" s="48">
        <v>1487289</v>
      </c>
      <c r="O539" s="48">
        <f>(N539-R539)*93.79%</f>
        <v>1325181.9354450002</v>
      </c>
      <c r="P539" s="48">
        <f>(N539-R539)*6.21%*80%</f>
        <v>70194.09164400001</v>
      </c>
      <c r="Q539" s="48">
        <f>(N539-R539)*6.21%*20%</f>
        <v>17548.522911000004</v>
      </c>
      <c r="R539" s="48">
        <f>N539*5%</f>
        <v>74364.45</v>
      </c>
      <c r="S539" s="48">
        <f>N539/J539</f>
        <v>2143.0677233429396</v>
      </c>
      <c r="T539" s="2">
        <v>4215</v>
      </c>
      <c r="U539" s="4" t="s">
        <v>55</v>
      </c>
      <c r="X539" s="25"/>
    </row>
    <row r="540" spans="1:24" s="15" customFormat="1" ht="33.75" customHeight="1">
      <c r="A540" s="100"/>
      <c r="B540" s="100"/>
      <c r="C540" s="88"/>
      <c r="D540" s="100"/>
      <c r="E540" s="102"/>
      <c r="F540" s="102"/>
      <c r="G540" s="100"/>
      <c r="H540" s="100"/>
      <c r="I540" s="101"/>
      <c r="J540" s="101"/>
      <c r="K540" s="101"/>
      <c r="L540" s="115"/>
      <c r="M540" s="65" t="s">
        <v>750</v>
      </c>
      <c r="N540" s="48">
        <v>1220942</v>
      </c>
      <c r="O540" s="48">
        <f>(N540-R540)*93.79%</f>
        <v>1087865.42671</v>
      </c>
      <c r="P540" s="48">
        <f>(N540-R540)*6.21%*80%</f>
        <v>57623.578632</v>
      </c>
      <c r="Q540" s="48">
        <f>(N540-R540)*6.21%*20%</f>
        <v>14405.894658</v>
      </c>
      <c r="R540" s="48">
        <f>N540*5%</f>
        <v>61047.100000000006</v>
      </c>
      <c r="S540" s="48">
        <f>N540/J539</f>
        <v>1759.2824207492795</v>
      </c>
      <c r="T540" s="2">
        <v>4215</v>
      </c>
      <c r="U540" s="4" t="s">
        <v>55</v>
      </c>
      <c r="X540" s="25"/>
    </row>
    <row r="541" spans="1:24" s="15" customFormat="1" ht="17.25" customHeight="1">
      <c r="A541" s="100"/>
      <c r="B541" s="100"/>
      <c r="C541" s="88"/>
      <c r="D541" s="100"/>
      <c r="E541" s="102"/>
      <c r="F541" s="102"/>
      <c r="G541" s="100"/>
      <c r="H541" s="100"/>
      <c r="I541" s="101"/>
      <c r="J541" s="101"/>
      <c r="K541" s="101"/>
      <c r="L541" s="115"/>
      <c r="M541" s="65" t="s">
        <v>67</v>
      </c>
      <c r="N541" s="48">
        <f>SUM(N539:N540)</f>
        <v>2708231</v>
      </c>
      <c r="O541" s="48">
        <v>2413048</v>
      </c>
      <c r="P541" s="48">
        <v>127817</v>
      </c>
      <c r="Q541" s="48">
        <v>31955</v>
      </c>
      <c r="R541" s="48">
        <v>135411</v>
      </c>
      <c r="S541" s="48">
        <f>N541/J539</f>
        <v>3902.350144092219</v>
      </c>
      <c r="T541" s="2">
        <v>4215</v>
      </c>
      <c r="U541" s="4"/>
      <c r="X541" s="25"/>
    </row>
    <row r="542" spans="1:24" s="15" customFormat="1" ht="32.25" customHeight="1">
      <c r="A542" s="100" t="s">
        <v>315</v>
      </c>
      <c r="B542" s="100" t="s">
        <v>806</v>
      </c>
      <c r="C542" s="88" t="s">
        <v>758</v>
      </c>
      <c r="D542" s="100">
        <v>1961</v>
      </c>
      <c r="E542" s="102" t="s">
        <v>77</v>
      </c>
      <c r="F542" s="102" t="s">
        <v>349</v>
      </c>
      <c r="G542" s="100">
        <v>2</v>
      </c>
      <c r="H542" s="100">
        <v>3</v>
      </c>
      <c r="I542" s="101">
        <v>739</v>
      </c>
      <c r="J542" s="101">
        <v>694</v>
      </c>
      <c r="K542" s="101">
        <v>369</v>
      </c>
      <c r="L542" s="115">
        <v>40</v>
      </c>
      <c r="M542" s="65" t="s">
        <v>351</v>
      </c>
      <c r="N542" s="48">
        <v>1487289</v>
      </c>
      <c r="O542" s="48">
        <f>(N542-R542)*93.79%</f>
        <v>1325181.9354450002</v>
      </c>
      <c r="P542" s="48">
        <f>(N542-R542)*6.21%*80%</f>
        <v>70194.09164400001</v>
      </c>
      <c r="Q542" s="48">
        <f>(N542-R542)*6.21%*20%</f>
        <v>17548.522911000004</v>
      </c>
      <c r="R542" s="48">
        <f>N542*5%</f>
        <v>74364.45</v>
      </c>
      <c r="S542" s="48">
        <f>N542/J542</f>
        <v>2143.0677233429396</v>
      </c>
      <c r="T542" s="2">
        <v>4215</v>
      </c>
      <c r="U542" s="4" t="s">
        <v>55</v>
      </c>
      <c r="X542" s="25"/>
    </row>
    <row r="543" spans="1:24" s="15" customFormat="1" ht="25.5">
      <c r="A543" s="100"/>
      <c r="B543" s="100"/>
      <c r="C543" s="88"/>
      <c r="D543" s="100"/>
      <c r="E543" s="102"/>
      <c r="F543" s="102"/>
      <c r="G543" s="100"/>
      <c r="H543" s="100"/>
      <c r="I543" s="101"/>
      <c r="J543" s="101"/>
      <c r="K543" s="101"/>
      <c r="L543" s="115"/>
      <c r="M543" s="65" t="s">
        <v>750</v>
      </c>
      <c r="N543" s="48">
        <v>1220942</v>
      </c>
      <c r="O543" s="48">
        <f>(N543-R543)*93.79%</f>
        <v>1087865.42671</v>
      </c>
      <c r="P543" s="48">
        <f>(N543-R543)*6.21%*80%</f>
        <v>57623.578632</v>
      </c>
      <c r="Q543" s="48">
        <f>(N543-R543)*6.21%*20%</f>
        <v>14405.894658</v>
      </c>
      <c r="R543" s="48">
        <f>N543*5%</f>
        <v>61047.100000000006</v>
      </c>
      <c r="S543" s="48">
        <f>N543/J542</f>
        <v>1759.2824207492795</v>
      </c>
      <c r="T543" s="2">
        <v>4215</v>
      </c>
      <c r="U543" s="4" t="s">
        <v>55</v>
      </c>
      <c r="X543" s="25"/>
    </row>
    <row r="544" spans="1:24" s="15" customFormat="1" ht="20.25" customHeight="1">
      <c r="A544" s="100"/>
      <c r="B544" s="100"/>
      <c r="C544" s="88"/>
      <c r="D544" s="100"/>
      <c r="E544" s="102"/>
      <c r="F544" s="102"/>
      <c r="G544" s="100"/>
      <c r="H544" s="100"/>
      <c r="I544" s="101"/>
      <c r="J544" s="101"/>
      <c r="K544" s="101"/>
      <c r="L544" s="115"/>
      <c r="M544" s="65" t="s">
        <v>67</v>
      </c>
      <c r="N544" s="48">
        <f>SUM(N542:N543)</f>
        <v>2708231</v>
      </c>
      <c r="O544" s="48">
        <v>2413048</v>
      </c>
      <c r="P544" s="48">
        <v>127817</v>
      </c>
      <c r="Q544" s="48">
        <v>31955</v>
      </c>
      <c r="R544" s="48">
        <v>135411</v>
      </c>
      <c r="S544" s="48">
        <f>N544/J542</f>
        <v>3902.350144092219</v>
      </c>
      <c r="T544" s="2">
        <v>4215</v>
      </c>
      <c r="U544" s="4"/>
      <c r="X544" s="25"/>
    </row>
    <row r="545" spans="1:24" s="15" customFormat="1" ht="21.75" customHeight="1">
      <c r="A545" s="100" t="s">
        <v>316</v>
      </c>
      <c r="B545" s="100" t="s">
        <v>807</v>
      </c>
      <c r="C545" s="88" t="s">
        <v>759</v>
      </c>
      <c r="D545" s="100">
        <v>1958</v>
      </c>
      <c r="E545" s="102" t="s">
        <v>77</v>
      </c>
      <c r="F545" s="102" t="s">
        <v>349</v>
      </c>
      <c r="G545" s="100">
        <v>2</v>
      </c>
      <c r="H545" s="100">
        <v>2</v>
      </c>
      <c r="I545" s="101">
        <v>785</v>
      </c>
      <c r="J545" s="101">
        <v>695</v>
      </c>
      <c r="K545" s="101">
        <v>394.25</v>
      </c>
      <c r="L545" s="115">
        <v>41</v>
      </c>
      <c r="M545" s="65" t="s">
        <v>351</v>
      </c>
      <c r="N545" s="48">
        <v>1487289</v>
      </c>
      <c r="O545" s="48">
        <f>(N545-R545)*93.79%</f>
        <v>1325181.9354450002</v>
      </c>
      <c r="P545" s="48">
        <f>(N545-R545)*6.21%*80%</f>
        <v>70194.09164400001</v>
      </c>
      <c r="Q545" s="48">
        <f>(N545-R545)*6.21%*20%</f>
        <v>17548.522911000004</v>
      </c>
      <c r="R545" s="48">
        <f>N545*5%</f>
        <v>74364.45</v>
      </c>
      <c r="S545" s="48">
        <f>N545/J545</f>
        <v>2139.9841726618706</v>
      </c>
      <c r="T545" s="2">
        <v>4215</v>
      </c>
      <c r="U545" s="4" t="s">
        <v>55</v>
      </c>
      <c r="X545" s="25"/>
    </row>
    <row r="546" spans="1:24" s="15" customFormat="1" ht="32.25" customHeight="1">
      <c r="A546" s="100"/>
      <c r="B546" s="100"/>
      <c r="C546" s="88"/>
      <c r="D546" s="100"/>
      <c r="E546" s="102"/>
      <c r="F546" s="102"/>
      <c r="G546" s="100"/>
      <c r="H546" s="100"/>
      <c r="I546" s="101"/>
      <c r="J546" s="101"/>
      <c r="K546" s="101"/>
      <c r="L546" s="115"/>
      <c r="M546" s="65" t="s">
        <v>750</v>
      </c>
      <c r="N546" s="48">
        <v>1220942</v>
      </c>
      <c r="O546" s="48">
        <f>(N546-R546)*93.79%</f>
        <v>1087865.42671</v>
      </c>
      <c r="P546" s="48">
        <f>(N546-R546)*6.21%*80%</f>
        <v>57623.578632</v>
      </c>
      <c r="Q546" s="48">
        <f>(N546-R546)*6.21%*20%</f>
        <v>14405.894658</v>
      </c>
      <c r="R546" s="48">
        <f>N546*5%</f>
        <v>61047.100000000006</v>
      </c>
      <c r="S546" s="48">
        <f>N546/J545</f>
        <v>1756.7510791366906</v>
      </c>
      <c r="T546" s="2">
        <v>4215</v>
      </c>
      <c r="U546" s="4" t="s">
        <v>55</v>
      </c>
      <c r="X546" s="25"/>
    </row>
    <row r="547" spans="1:24" s="15" customFormat="1" ht="21.75" customHeight="1">
      <c r="A547" s="100"/>
      <c r="B547" s="100"/>
      <c r="C547" s="88"/>
      <c r="D547" s="100"/>
      <c r="E547" s="102"/>
      <c r="F547" s="102"/>
      <c r="G547" s="100"/>
      <c r="H547" s="100"/>
      <c r="I547" s="101"/>
      <c r="J547" s="101"/>
      <c r="K547" s="101"/>
      <c r="L547" s="115"/>
      <c r="M547" s="65" t="s">
        <v>67</v>
      </c>
      <c r="N547" s="48">
        <f>SUM(N545:N546)</f>
        <v>2708231</v>
      </c>
      <c r="O547" s="48">
        <v>2413048</v>
      </c>
      <c r="P547" s="48">
        <f>SUM(P545:P546)</f>
        <v>127817.67027600002</v>
      </c>
      <c r="Q547" s="48">
        <f>SUM(Q545:Q546)</f>
        <v>31954.417569000005</v>
      </c>
      <c r="R547" s="48">
        <v>135411</v>
      </c>
      <c r="S547" s="48">
        <f>N547/J545</f>
        <v>3896.735251798561</v>
      </c>
      <c r="T547" s="2">
        <v>4215</v>
      </c>
      <c r="U547" s="4"/>
      <c r="X547" s="25"/>
    </row>
    <row r="548" spans="1:24" s="15" customFormat="1" ht="63" customHeight="1">
      <c r="A548" s="43" t="s">
        <v>317</v>
      </c>
      <c r="B548" s="43" t="s">
        <v>808</v>
      </c>
      <c r="C548" s="44" t="s">
        <v>760</v>
      </c>
      <c r="D548" s="43">
        <v>1955</v>
      </c>
      <c r="E548" s="45" t="s">
        <v>77</v>
      </c>
      <c r="F548" s="45" t="s">
        <v>349</v>
      </c>
      <c r="G548" s="43">
        <v>2</v>
      </c>
      <c r="H548" s="43">
        <v>2</v>
      </c>
      <c r="I548" s="46">
        <v>745</v>
      </c>
      <c r="J548" s="46">
        <v>700</v>
      </c>
      <c r="K548" s="46">
        <v>192.39</v>
      </c>
      <c r="L548" s="48">
        <v>36</v>
      </c>
      <c r="M548" s="65" t="s">
        <v>750</v>
      </c>
      <c r="N548" s="48">
        <v>1220942</v>
      </c>
      <c r="O548" s="48">
        <f>(N548-R548)*93.79%</f>
        <v>1087865.42671</v>
      </c>
      <c r="P548" s="48">
        <f aca="true" t="shared" si="62" ref="P548:P554">(N548-R548)*6.21%*80%</f>
        <v>57623.578632</v>
      </c>
      <c r="Q548" s="48">
        <f aca="true" t="shared" si="63" ref="Q548:Q554">(N548-R548)*6.21%*20%</f>
        <v>14405.894658</v>
      </c>
      <c r="R548" s="48">
        <f aca="true" t="shared" si="64" ref="R548:R554">N548*5%</f>
        <v>61047.100000000006</v>
      </c>
      <c r="S548" s="48">
        <f>N548/J548</f>
        <v>1744.202857142857</v>
      </c>
      <c r="T548" s="2">
        <v>4215</v>
      </c>
      <c r="U548" s="4" t="s">
        <v>55</v>
      </c>
      <c r="X548" s="25"/>
    </row>
    <row r="549" spans="1:24" s="15" customFormat="1" ht="71.25" customHeight="1">
      <c r="A549" s="43" t="s">
        <v>318</v>
      </c>
      <c r="B549" s="43">
        <v>7</v>
      </c>
      <c r="C549" s="44" t="s">
        <v>787</v>
      </c>
      <c r="D549" s="43">
        <v>1975</v>
      </c>
      <c r="E549" s="45" t="s">
        <v>77</v>
      </c>
      <c r="F549" s="45" t="s">
        <v>349</v>
      </c>
      <c r="G549" s="43">
        <v>2</v>
      </c>
      <c r="H549" s="43">
        <v>3</v>
      </c>
      <c r="I549" s="46">
        <v>906</v>
      </c>
      <c r="J549" s="46">
        <v>820</v>
      </c>
      <c r="K549" s="46">
        <v>520.6</v>
      </c>
      <c r="L549" s="43">
        <v>37</v>
      </c>
      <c r="M549" s="65" t="s">
        <v>351</v>
      </c>
      <c r="N549" s="2">
        <v>1553603</v>
      </c>
      <c r="O549" s="48">
        <f>(N549-R549)*93.79%</f>
        <v>1384268.041015</v>
      </c>
      <c r="P549" s="48">
        <f t="shared" si="62"/>
        <v>73323.84718800001</v>
      </c>
      <c r="Q549" s="48">
        <f t="shared" si="63"/>
        <v>18330.961797000004</v>
      </c>
      <c r="R549" s="48">
        <f t="shared" si="64"/>
        <v>77680.15000000001</v>
      </c>
      <c r="S549" s="48">
        <f>N549/J549</f>
        <v>1894.6378048780489</v>
      </c>
      <c r="T549" s="2">
        <v>4215</v>
      </c>
      <c r="U549" s="4" t="s">
        <v>55</v>
      </c>
      <c r="X549" s="25"/>
    </row>
    <row r="550" spans="1:24" s="15" customFormat="1" ht="23.25" customHeight="1">
      <c r="A550" s="100" t="s">
        <v>319</v>
      </c>
      <c r="B550" s="100" t="s">
        <v>810</v>
      </c>
      <c r="C550" s="88" t="s">
        <v>763</v>
      </c>
      <c r="D550" s="100">
        <v>1979</v>
      </c>
      <c r="E550" s="102" t="s">
        <v>77</v>
      </c>
      <c r="F550" s="102" t="s">
        <v>358</v>
      </c>
      <c r="G550" s="100">
        <v>9</v>
      </c>
      <c r="H550" s="100">
        <v>6</v>
      </c>
      <c r="I550" s="101">
        <v>13904</v>
      </c>
      <c r="J550" s="101">
        <v>12715</v>
      </c>
      <c r="K550" s="101">
        <v>11587.5</v>
      </c>
      <c r="L550" s="100">
        <v>586</v>
      </c>
      <c r="M550" s="65" t="s">
        <v>351</v>
      </c>
      <c r="N550" s="2">
        <v>1389767</v>
      </c>
      <c r="O550" s="48">
        <f>ROUND((N550-R550)*93.79%,0)</f>
        <v>1238289</v>
      </c>
      <c r="P550" s="48">
        <f t="shared" si="62"/>
        <v>65591.443332</v>
      </c>
      <c r="Q550" s="48">
        <f t="shared" si="63"/>
        <v>16397.860833</v>
      </c>
      <c r="R550" s="48">
        <f t="shared" si="64"/>
        <v>69488.35</v>
      </c>
      <c r="S550" s="48">
        <f>N550/J550</f>
        <v>109.30137632717263</v>
      </c>
      <c r="T550" s="2">
        <v>4215</v>
      </c>
      <c r="U550" s="4" t="s">
        <v>55</v>
      </c>
      <c r="X550" s="25"/>
    </row>
    <row r="551" spans="1:24" s="15" customFormat="1" ht="30.75" customHeight="1">
      <c r="A551" s="100"/>
      <c r="B551" s="100"/>
      <c r="C551" s="88"/>
      <c r="D551" s="100"/>
      <c r="E551" s="102"/>
      <c r="F551" s="102"/>
      <c r="G551" s="100"/>
      <c r="H551" s="100"/>
      <c r="I551" s="101"/>
      <c r="J551" s="101"/>
      <c r="K551" s="101"/>
      <c r="L551" s="100"/>
      <c r="M551" s="65" t="s">
        <v>382</v>
      </c>
      <c r="N551" s="2">
        <v>2054271</v>
      </c>
      <c r="O551" s="48">
        <f>ROUND((N551-R551)*93.79%,0)</f>
        <v>1830366</v>
      </c>
      <c r="P551" s="48">
        <f>(N551-R551)*6.21%*80%</f>
        <v>96953.374116</v>
      </c>
      <c r="Q551" s="48">
        <f>(N551-R551)*6.21%*20%</f>
        <v>24238.343529</v>
      </c>
      <c r="R551" s="48">
        <f>N551*5%</f>
        <v>102713.55</v>
      </c>
      <c r="S551" s="48">
        <f>N551/J550</f>
        <v>161.56279984270546</v>
      </c>
      <c r="T551" s="2">
        <v>4215</v>
      </c>
      <c r="U551" s="4" t="s">
        <v>55</v>
      </c>
      <c r="X551" s="25"/>
    </row>
    <row r="552" spans="1:24" s="15" customFormat="1" ht="60" customHeight="1">
      <c r="A552" s="100"/>
      <c r="B552" s="100"/>
      <c r="C552" s="88"/>
      <c r="D552" s="100"/>
      <c r="E552" s="102"/>
      <c r="F552" s="102"/>
      <c r="G552" s="100"/>
      <c r="H552" s="100"/>
      <c r="I552" s="101"/>
      <c r="J552" s="101"/>
      <c r="K552" s="101"/>
      <c r="L552" s="100"/>
      <c r="M552" s="65" t="s">
        <v>383</v>
      </c>
      <c r="N552" s="2">
        <v>1248379</v>
      </c>
      <c r="O552" s="48">
        <f>ROUND((N552-R552)*93.79%,0)</f>
        <v>1112312</v>
      </c>
      <c r="P552" s="48">
        <f t="shared" si="62"/>
        <v>58918.495284000004</v>
      </c>
      <c r="Q552" s="48">
        <f t="shared" si="63"/>
        <v>14729.623821000001</v>
      </c>
      <c r="R552" s="48">
        <f t="shared" si="64"/>
        <v>62418.950000000004</v>
      </c>
      <c r="S552" s="48">
        <f>N552/J550</f>
        <v>98.18159653952026</v>
      </c>
      <c r="T552" s="2">
        <v>4215</v>
      </c>
      <c r="U552" s="4" t="s">
        <v>55</v>
      </c>
      <c r="X552" s="25"/>
    </row>
    <row r="553" spans="1:24" s="15" customFormat="1" ht="33.75" customHeight="1">
      <c r="A553" s="100"/>
      <c r="B553" s="100"/>
      <c r="C553" s="88"/>
      <c r="D553" s="100"/>
      <c r="E553" s="102"/>
      <c r="F553" s="102"/>
      <c r="G553" s="100"/>
      <c r="H553" s="100"/>
      <c r="I553" s="101"/>
      <c r="J553" s="101"/>
      <c r="K553" s="101"/>
      <c r="L553" s="100"/>
      <c r="M553" s="65" t="s">
        <v>750</v>
      </c>
      <c r="N553" s="2">
        <v>2001966</v>
      </c>
      <c r="O553" s="48">
        <f>ROUND((N553-R553)*93.79%,0)</f>
        <v>1783762</v>
      </c>
      <c r="P553" s="48">
        <f t="shared" si="62"/>
        <v>94484.78733600001</v>
      </c>
      <c r="Q553" s="48">
        <f t="shared" si="63"/>
        <v>23621.196834000002</v>
      </c>
      <c r="R553" s="48">
        <f t="shared" si="64"/>
        <v>100098.3</v>
      </c>
      <c r="S553" s="48">
        <f>N553/J550</f>
        <v>157.44915454187966</v>
      </c>
      <c r="T553" s="2">
        <v>4215</v>
      </c>
      <c r="U553" s="4" t="s">
        <v>55</v>
      </c>
      <c r="X553" s="25"/>
    </row>
    <row r="554" spans="1:24" s="15" customFormat="1" ht="25.5">
      <c r="A554" s="100"/>
      <c r="B554" s="100"/>
      <c r="C554" s="88"/>
      <c r="D554" s="100"/>
      <c r="E554" s="102"/>
      <c r="F554" s="102"/>
      <c r="G554" s="100"/>
      <c r="H554" s="100"/>
      <c r="I554" s="101"/>
      <c r="J554" s="101"/>
      <c r="K554" s="101"/>
      <c r="L554" s="100"/>
      <c r="M554" s="65" t="s">
        <v>764</v>
      </c>
      <c r="N554" s="2">
        <v>6499647</v>
      </c>
      <c r="O554" s="48">
        <f>ROUND((N554-R554)*93.79%,0)</f>
        <v>5791218</v>
      </c>
      <c r="P554" s="48">
        <f t="shared" si="62"/>
        <v>306757.33981200005</v>
      </c>
      <c r="Q554" s="48">
        <f t="shared" si="63"/>
        <v>76689.33495300001</v>
      </c>
      <c r="R554" s="48">
        <f t="shared" si="64"/>
        <v>324982.35000000003</v>
      </c>
      <c r="S554" s="48">
        <f>N554/J550</f>
        <v>511.17947306331104</v>
      </c>
      <c r="T554" s="2">
        <v>4215</v>
      </c>
      <c r="U554" s="4" t="s">
        <v>55</v>
      </c>
      <c r="X554" s="25"/>
    </row>
    <row r="555" spans="1:24" s="15" customFormat="1" ht="17.25" customHeight="1">
      <c r="A555" s="100"/>
      <c r="B555" s="100"/>
      <c r="C555" s="88"/>
      <c r="D555" s="100"/>
      <c r="E555" s="102"/>
      <c r="F555" s="102"/>
      <c r="G555" s="100"/>
      <c r="H555" s="100"/>
      <c r="I555" s="101"/>
      <c r="J555" s="101"/>
      <c r="K555" s="101"/>
      <c r="L555" s="100"/>
      <c r="M555" s="65" t="s">
        <v>67</v>
      </c>
      <c r="N555" s="2">
        <f>N554+N553+N552+N551+N550</f>
        <v>13194030</v>
      </c>
      <c r="O555" s="2">
        <f>O554+O553+O552+O551+O550</f>
        <v>11755947</v>
      </c>
      <c r="P555" s="2">
        <f>P554+P553+P552+P551+P550</f>
        <v>622705.43988</v>
      </c>
      <c r="Q555" s="2">
        <f>Q554+Q553+Q552+Q551+Q550</f>
        <v>155676.35997</v>
      </c>
      <c r="R555" s="2">
        <f>R554+R553+R552+R551+R550</f>
        <v>659701.5</v>
      </c>
      <c r="S555" s="48">
        <f>N555/J550</f>
        <v>1037.674400314589</v>
      </c>
      <c r="T555" s="2">
        <v>4215</v>
      </c>
      <c r="U555" s="4"/>
      <c r="X555" s="25"/>
    </row>
    <row r="556" spans="1:24" s="15" customFormat="1" ht="66" customHeight="1">
      <c r="A556" s="43" t="s">
        <v>320</v>
      </c>
      <c r="B556" s="43" t="s">
        <v>811</v>
      </c>
      <c r="C556" s="44" t="s">
        <v>756</v>
      </c>
      <c r="D556" s="43">
        <v>1930</v>
      </c>
      <c r="E556" s="45" t="s">
        <v>77</v>
      </c>
      <c r="F556" s="45" t="s">
        <v>354</v>
      </c>
      <c r="G556" s="43">
        <v>2</v>
      </c>
      <c r="H556" s="43">
        <v>2</v>
      </c>
      <c r="I556" s="46">
        <v>449</v>
      </c>
      <c r="J556" s="46">
        <v>316</v>
      </c>
      <c r="K556" s="46">
        <v>256.7</v>
      </c>
      <c r="L556" s="48">
        <v>26</v>
      </c>
      <c r="M556" s="65" t="s">
        <v>351</v>
      </c>
      <c r="N556" s="2">
        <v>823389</v>
      </c>
      <c r="O556" s="48">
        <f>(N556-R556)*93.79%</f>
        <v>733643.7159450001</v>
      </c>
      <c r="P556" s="48">
        <f>(N556-R556)*6.21%*80%</f>
        <v>38860.667244000004</v>
      </c>
      <c r="Q556" s="48">
        <f>(N556-R556)*6.21%*20%</f>
        <v>9715.166811000001</v>
      </c>
      <c r="R556" s="48">
        <f>N556*5%</f>
        <v>41169.450000000004</v>
      </c>
      <c r="S556" s="48">
        <f>N556/J556</f>
        <v>2605.6613924050635</v>
      </c>
      <c r="T556" s="2">
        <v>4215</v>
      </c>
      <c r="U556" s="4" t="s">
        <v>55</v>
      </c>
      <c r="X556" s="25"/>
    </row>
    <row r="557" spans="1:24" s="15" customFormat="1" ht="66" customHeight="1">
      <c r="A557" s="43" t="s">
        <v>321</v>
      </c>
      <c r="B557" s="43" t="s">
        <v>812</v>
      </c>
      <c r="C557" s="44" t="s">
        <v>1329</v>
      </c>
      <c r="D557" s="43">
        <v>1991</v>
      </c>
      <c r="E557" s="45" t="s">
        <v>77</v>
      </c>
      <c r="F557" s="45" t="s">
        <v>358</v>
      </c>
      <c r="G557" s="43">
        <v>2</v>
      </c>
      <c r="H557" s="43">
        <v>3</v>
      </c>
      <c r="I557" s="46">
        <v>904.8</v>
      </c>
      <c r="J557" s="46">
        <v>708.8</v>
      </c>
      <c r="K557" s="46">
        <v>512.8</v>
      </c>
      <c r="L557" s="48">
        <v>43</v>
      </c>
      <c r="M557" s="65" t="s">
        <v>351</v>
      </c>
      <c r="N557" s="2">
        <v>2171658</v>
      </c>
      <c r="O557" s="48">
        <f>(N557-R557)*93.79%</f>
        <v>1934958.1362900003</v>
      </c>
      <c r="P557" s="48">
        <f>(N557-R557)*6.21%*80%</f>
        <v>102493.57096800001</v>
      </c>
      <c r="Q557" s="48">
        <f>(N557-R557)*6.21%*20%</f>
        <v>25623.392742000004</v>
      </c>
      <c r="R557" s="48">
        <f>N557*5%</f>
        <v>108582.90000000001</v>
      </c>
      <c r="S557" s="48">
        <f>N557/J557</f>
        <v>3063.8515801354406</v>
      </c>
      <c r="T557" s="2">
        <v>4215</v>
      </c>
      <c r="U557" s="4" t="s">
        <v>54</v>
      </c>
      <c r="X557" s="25"/>
    </row>
    <row r="558" spans="1:24" s="15" customFormat="1" ht="15" customHeight="1">
      <c r="A558" s="88" t="s">
        <v>67</v>
      </c>
      <c r="B558" s="88"/>
      <c r="C558" s="88"/>
      <c r="D558" s="43"/>
      <c r="E558" s="43"/>
      <c r="F558" s="43"/>
      <c r="G558" s="43"/>
      <c r="H558" s="43"/>
      <c r="I558" s="46">
        <f>SUM(I528:I557)</f>
        <v>20971.8</v>
      </c>
      <c r="J558" s="46">
        <f>SUM(J528:J557)</f>
        <v>19050.66</v>
      </c>
      <c r="K558" s="46">
        <f>SUM(K528:K557)</f>
        <v>15903.539999999999</v>
      </c>
      <c r="L558" s="48">
        <f>SUM(L528:L557)</f>
        <v>945</v>
      </c>
      <c r="M558" s="43"/>
      <c r="N558" s="22">
        <f>N557+N556+N555+N549+N548+N547+N544+N541+N538+N532</f>
        <v>33670000</v>
      </c>
      <c r="O558" s="22">
        <v>30000140</v>
      </c>
      <c r="P558" s="22">
        <v>1589089</v>
      </c>
      <c r="Q558" s="22">
        <v>397272</v>
      </c>
      <c r="R558" s="22">
        <v>1683499</v>
      </c>
      <c r="S558" s="48">
        <f>N558/J558</f>
        <v>1767.3928357337752</v>
      </c>
      <c r="T558" s="2">
        <v>4215</v>
      </c>
      <c r="U558" s="4"/>
      <c r="X558" s="30">
        <f>ROUND(SUM(O558:R558),0)</f>
        <v>33670000</v>
      </c>
    </row>
    <row r="559" spans="1:24" s="15" customFormat="1" ht="22.5" customHeight="1">
      <c r="A559" s="76" t="s">
        <v>767</v>
      </c>
      <c r="B559" s="76"/>
      <c r="C559" s="77"/>
      <c r="D559" s="78"/>
      <c r="E559" s="78"/>
      <c r="F559" s="78"/>
      <c r="G559" s="79"/>
      <c r="H559" s="79"/>
      <c r="I559" s="80"/>
      <c r="J559" s="80"/>
      <c r="K559" s="80"/>
      <c r="L559" s="79"/>
      <c r="M559" s="77"/>
      <c r="N559" s="80"/>
      <c r="O559" s="80"/>
      <c r="P559" s="80"/>
      <c r="Q559" s="80"/>
      <c r="R559" s="80"/>
      <c r="S559" s="79"/>
      <c r="T559" s="80"/>
      <c r="U559" s="78"/>
      <c r="X559" s="25"/>
    </row>
    <row r="560" spans="1:21" ht="15.75" customHeight="1">
      <c r="A560" s="21"/>
      <c r="B560" s="21"/>
      <c r="C560" s="21" t="s">
        <v>768</v>
      </c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</row>
    <row r="561" spans="1:23" ht="21" customHeight="1">
      <c r="A561" s="100" t="s">
        <v>322</v>
      </c>
      <c r="B561" s="100" t="s">
        <v>65</v>
      </c>
      <c r="C561" s="81" t="s">
        <v>769</v>
      </c>
      <c r="D561" s="100">
        <v>1969</v>
      </c>
      <c r="E561" s="102" t="s">
        <v>77</v>
      </c>
      <c r="F561" s="102" t="s">
        <v>349</v>
      </c>
      <c r="G561" s="100">
        <v>2</v>
      </c>
      <c r="H561" s="100">
        <v>2</v>
      </c>
      <c r="I561" s="101">
        <v>793.21</v>
      </c>
      <c r="J561" s="101">
        <v>740.21</v>
      </c>
      <c r="K561" s="101">
        <v>543.32</v>
      </c>
      <c r="L561" s="115">
        <v>42</v>
      </c>
      <c r="M561" s="65" t="s">
        <v>351</v>
      </c>
      <c r="N561" s="48">
        <v>481000</v>
      </c>
      <c r="O561" s="48">
        <f>(N561-R561)*93.79%</f>
        <v>428573.405</v>
      </c>
      <c r="P561" s="48">
        <f>(N561-R561)*6.21%*80%</f>
        <v>22701.276</v>
      </c>
      <c r="Q561" s="48">
        <f>(N561-R561)*6.21%*20%</f>
        <v>5675.319</v>
      </c>
      <c r="R561" s="48">
        <f>N561*5%</f>
        <v>24050</v>
      </c>
      <c r="S561" s="48">
        <f>N561/J561</f>
        <v>649.815592872293</v>
      </c>
      <c r="T561" s="2">
        <v>1366</v>
      </c>
      <c r="U561" s="4" t="s">
        <v>55</v>
      </c>
      <c r="V561" s="5"/>
      <c r="W561" s="17"/>
    </row>
    <row r="562" spans="1:23" ht="69.75" customHeight="1">
      <c r="A562" s="100"/>
      <c r="B562" s="100"/>
      <c r="C562" s="81"/>
      <c r="D562" s="100"/>
      <c r="E562" s="102"/>
      <c r="F562" s="102"/>
      <c r="G562" s="100"/>
      <c r="H562" s="100"/>
      <c r="I562" s="101"/>
      <c r="J562" s="101"/>
      <c r="K562" s="101"/>
      <c r="L562" s="115"/>
      <c r="M562" s="65" t="s">
        <v>1350</v>
      </c>
      <c r="N562" s="48">
        <v>210000</v>
      </c>
      <c r="O562" s="48">
        <f>(N562-R562)*93.79%</f>
        <v>187111.05000000002</v>
      </c>
      <c r="P562" s="48">
        <f>(N562-R562)*6.21%*80%</f>
        <v>9911.160000000002</v>
      </c>
      <c r="Q562" s="48">
        <f>(N562-R562)*6.21%*20%</f>
        <v>2477.7900000000004</v>
      </c>
      <c r="R562" s="48">
        <f>N562*5%</f>
        <v>10500</v>
      </c>
      <c r="S562" s="48">
        <f>N562/J561</f>
        <v>283.7032733953878</v>
      </c>
      <c r="T562" s="2">
        <v>1366</v>
      </c>
      <c r="U562" s="4" t="s">
        <v>55</v>
      </c>
      <c r="V562" s="5"/>
      <c r="W562" s="17"/>
    </row>
    <row r="563" spans="1:23" ht="24.75" customHeight="1">
      <c r="A563" s="100"/>
      <c r="B563" s="100"/>
      <c r="C563" s="81"/>
      <c r="D563" s="100"/>
      <c r="E563" s="102"/>
      <c r="F563" s="102"/>
      <c r="G563" s="100"/>
      <c r="H563" s="100"/>
      <c r="I563" s="101"/>
      <c r="J563" s="101"/>
      <c r="K563" s="101"/>
      <c r="L563" s="115"/>
      <c r="M563" s="65" t="s">
        <v>350</v>
      </c>
      <c r="N563" s="2">
        <v>220000</v>
      </c>
      <c r="O563" s="48">
        <f>(N563-R563)*93.79%</f>
        <v>196021.1</v>
      </c>
      <c r="P563" s="48">
        <f>(N563-R563)*6.21%*80%</f>
        <v>10383.12</v>
      </c>
      <c r="Q563" s="48">
        <f>(N563-R563)*6.21%*20%</f>
        <v>2595.78</v>
      </c>
      <c r="R563" s="48">
        <f>N563*5%</f>
        <v>11000</v>
      </c>
      <c r="S563" s="48">
        <f>N563/J561</f>
        <v>297.2129530808824</v>
      </c>
      <c r="T563" s="2">
        <v>1366</v>
      </c>
      <c r="U563" s="4" t="s">
        <v>55</v>
      </c>
      <c r="V563" s="5"/>
      <c r="W563" s="17"/>
    </row>
    <row r="564" spans="1:23" ht="19.5" customHeight="1">
      <c r="A564" s="100"/>
      <c r="B564" s="100"/>
      <c r="C564" s="81"/>
      <c r="D564" s="100"/>
      <c r="E564" s="102"/>
      <c r="F564" s="102"/>
      <c r="G564" s="100"/>
      <c r="H564" s="100"/>
      <c r="I564" s="101"/>
      <c r="J564" s="101"/>
      <c r="K564" s="101"/>
      <c r="L564" s="115"/>
      <c r="M564" s="65" t="s">
        <v>67</v>
      </c>
      <c r="N564" s="48">
        <f>SUM(N561:N563)</f>
        <v>911000</v>
      </c>
      <c r="O564" s="48">
        <v>811705</v>
      </c>
      <c r="P564" s="48">
        <f>ROUND(SUM(P561:P563),0)</f>
        <v>42996</v>
      </c>
      <c r="Q564" s="48">
        <f>SUM(Q561:Q563)</f>
        <v>10748.889000000001</v>
      </c>
      <c r="R564" s="48">
        <f>SUM(R561:R563)</f>
        <v>45550</v>
      </c>
      <c r="S564" s="48">
        <f>N564/J561</f>
        <v>1230.7318193485632</v>
      </c>
      <c r="T564" s="2">
        <v>1366</v>
      </c>
      <c r="U564" s="4"/>
      <c r="V564" s="5"/>
      <c r="W564" s="17"/>
    </row>
    <row r="565" spans="1:23" ht="38.25" customHeight="1">
      <c r="A565" s="100" t="s">
        <v>323</v>
      </c>
      <c r="B565" s="100" t="s">
        <v>66</v>
      </c>
      <c r="C565" s="94" t="s">
        <v>288</v>
      </c>
      <c r="D565" s="100">
        <v>1979</v>
      </c>
      <c r="E565" s="116" t="s">
        <v>1362</v>
      </c>
      <c r="F565" s="102" t="s">
        <v>358</v>
      </c>
      <c r="G565" s="100">
        <v>2</v>
      </c>
      <c r="H565" s="100">
        <v>3</v>
      </c>
      <c r="I565" s="101">
        <v>913.61</v>
      </c>
      <c r="J565" s="101">
        <v>852.11</v>
      </c>
      <c r="K565" s="101">
        <v>756.1</v>
      </c>
      <c r="L565" s="115">
        <v>41</v>
      </c>
      <c r="M565" s="65" t="s">
        <v>754</v>
      </c>
      <c r="N565" s="48">
        <v>61459</v>
      </c>
      <c r="O565" s="48">
        <f>(N565-R565)*93.79%</f>
        <v>54760.276295</v>
      </c>
      <c r="P565" s="48">
        <f>(N565-R565)*6.21%*80%</f>
        <v>2900.6189640000007</v>
      </c>
      <c r="Q565" s="48">
        <f>(N565-R565)*6.21%*20%</f>
        <v>725.1547410000002</v>
      </c>
      <c r="R565" s="48">
        <f>N565*5%</f>
        <v>3072.9500000000003</v>
      </c>
      <c r="S565" s="48">
        <f>N565/J565</f>
        <v>72.12566452688033</v>
      </c>
      <c r="T565" s="2">
        <v>1366</v>
      </c>
      <c r="U565" s="4" t="s">
        <v>55</v>
      </c>
      <c r="V565" s="5"/>
      <c r="W565" s="17"/>
    </row>
    <row r="566" spans="1:23" ht="30.75" customHeight="1">
      <c r="A566" s="100"/>
      <c r="B566" s="100"/>
      <c r="C566" s="94"/>
      <c r="D566" s="100"/>
      <c r="E566" s="116"/>
      <c r="F566" s="102"/>
      <c r="G566" s="100"/>
      <c r="H566" s="100"/>
      <c r="I566" s="101"/>
      <c r="J566" s="101"/>
      <c r="K566" s="101"/>
      <c r="L566" s="115"/>
      <c r="M566" s="65" t="s">
        <v>750</v>
      </c>
      <c r="N566" s="2">
        <v>549541</v>
      </c>
      <c r="O566" s="48">
        <f>(N566-R566)*93.79%</f>
        <v>489643.77870500006</v>
      </c>
      <c r="P566" s="48">
        <f>(N566-R566)*6.21%*80%</f>
        <v>25936.137036000004</v>
      </c>
      <c r="Q566" s="48">
        <f>(N566-R566)*6.21%*20%</f>
        <v>6484.034259000001</v>
      </c>
      <c r="R566" s="48">
        <f>N566*5%</f>
        <v>27477.050000000003</v>
      </c>
      <c r="S566" s="48">
        <f>N566/J565</f>
        <v>644.917909659551</v>
      </c>
      <c r="T566" s="2">
        <v>1366</v>
      </c>
      <c r="U566" s="4" t="s">
        <v>55</v>
      </c>
      <c r="V566" s="5"/>
      <c r="W566" s="17"/>
    </row>
    <row r="567" spans="1:23" ht="22.5" customHeight="1">
      <c r="A567" s="100"/>
      <c r="B567" s="100"/>
      <c r="C567" s="94"/>
      <c r="D567" s="100"/>
      <c r="E567" s="116"/>
      <c r="F567" s="102"/>
      <c r="G567" s="100"/>
      <c r="H567" s="100"/>
      <c r="I567" s="101"/>
      <c r="J567" s="101"/>
      <c r="K567" s="101"/>
      <c r="L567" s="115"/>
      <c r="M567" s="65" t="s">
        <v>67</v>
      </c>
      <c r="N567" s="48">
        <f>SUM(N565:N566)</f>
        <v>611000</v>
      </c>
      <c r="O567" s="48">
        <f>SUM(O565:O566)</f>
        <v>544404.055</v>
      </c>
      <c r="P567" s="48">
        <f>SUM(P565:P566)</f>
        <v>28836.756000000005</v>
      </c>
      <c r="Q567" s="48">
        <f>SUM(Q565:Q566)</f>
        <v>7209.189000000001</v>
      </c>
      <c r="R567" s="48">
        <f>SUM(R565:R566)</f>
        <v>30550.000000000004</v>
      </c>
      <c r="S567" s="48">
        <f>N567/J565</f>
        <v>717.0435741864313</v>
      </c>
      <c r="T567" s="2">
        <v>1366</v>
      </c>
      <c r="U567" s="4"/>
      <c r="V567" s="5"/>
      <c r="W567" s="17"/>
    </row>
    <row r="568" spans="1:23" ht="24" customHeight="1">
      <c r="A568" s="100" t="s">
        <v>324</v>
      </c>
      <c r="B568" s="100" t="s">
        <v>805</v>
      </c>
      <c r="C568" s="94" t="s">
        <v>770</v>
      </c>
      <c r="D568" s="100">
        <v>1972</v>
      </c>
      <c r="E568" s="102" t="s">
        <v>77</v>
      </c>
      <c r="F568" s="102" t="s">
        <v>349</v>
      </c>
      <c r="G568" s="100">
        <v>2</v>
      </c>
      <c r="H568" s="100">
        <v>2</v>
      </c>
      <c r="I568" s="101">
        <v>660.28</v>
      </c>
      <c r="J568" s="101">
        <v>615.28</v>
      </c>
      <c r="K568" s="101">
        <v>461.56</v>
      </c>
      <c r="L568" s="115">
        <v>36</v>
      </c>
      <c r="M568" s="65" t="s">
        <v>351</v>
      </c>
      <c r="N568" s="48">
        <v>613124</v>
      </c>
      <c r="O568" s="48">
        <f>(N568-R568)*93.79%</f>
        <v>546296.5496200001</v>
      </c>
      <c r="P568" s="48">
        <f>(N568-R568)*6.21%*80%</f>
        <v>28937.000304000005</v>
      </c>
      <c r="Q568" s="48">
        <f>(N568-R568)*6.21%*20%</f>
        <v>7234.250076000001</v>
      </c>
      <c r="R568" s="48">
        <f>N568*5%</f>
        <v>30656.2</v>
      </c>
      <c r="S568" s="48">
        <f>N568/I568</f>
        <v>928.5818137759738</v>
      </c>
      <c r="T568" s="2">
        <v>1366</v>
      </c>
      <c r="U568" s="4" t="s">
        <v>55</v>
      </c>
      <c r="V568" s="5"/>
      <c r="W568" s="17"/>
    </row>
    <row r="569" spans="1:23" ht="66.75" customHeight="1">
      <c r="A569" s="100"/>
      <c r="B569" s="100"/>
      <c r="C569" s="94"/>
      <c r="D569" s="100"/>
      <c r="E569" s="102"/>
      <c r="F569" s="102"/>
      <c r="G569" s="100"/>
      <c r="H569" s="100"/>
      <c r="I569" s="101"/>
      <c r="J569" s="101"/>
      <c r="K569" s="101"/>
      <c r="L569" s="115"/>
      <c r="M569" s="65" t="s">
        <v>1350</v>
      </c>
      <c r="N569" s="48">
        <v>66603</v>
      </c>
      <c r="O569" s="48">
        <f>(N569-R569)*93.79%</f>
        <v>59343.606015000005</v>
      </c>
      <c r="P569" s="48">
        <f>(N569-R569)*6.21%*80%</f>
        <v>3143.3951880000004</v>
      </c>
      <c r="Q569" s="48">
        <f>(N569-R569)*6.21%*20%</f>
        <v>785.8487970000001</v>
      </c>
      <c r="R569" s="48">
        <f>N569*5%</f>
        <v>3330.15</v>
      </c>
      <c r="S569" s="48">
        <f>N569/I568</f>
        <v>100.87084267280548</v>
      </c>
      <c r="T569" s="2">
        <v>1366</v>
      </c>
      <c r="U569" s="4" t="s">
        <v>55</v>
      </c>
      <c r="V569" s="5"/>
      <c r="W569" s="17"/>
    </row>
    <row r="570" spans="1:23" ht="29.25" customHeight="1">
      <c r="A570" s="100"/>
      <c r="B570" s="100"/>
      <c r="C570" s="94"/>
      <c r="D570" s="100"/>
      <c r="E570" s="102"/>
      <c r="F570" s="102"/>
      <c r="G570" s="100"/>
      <c r="H570" s="100"/>
      <c r="I570" s="101"/>
      <c r="J570" s="101"/>
      <c r="K570" s="101"/>
      <c r="L570" s="115"/>
      <c r="M570" s="65" t="s">
        <v>350</v>
      </c>
      <c r="N570" s="48">
        <v>28077</v>
      </c>
      <c r="O570" s="48">
        <f>(N570-R570)*93.79%</f>
        <v>25016.747385000002</v>
      </c>
      <c r="P570" s="48">
        <f>(N570-R570)*6.21%*80%</f>
        <v>1325.1220920000003</v>
      </c>
      <c r="Q570" s="48">
        <f>(N570-R570)*6.21%*20%</f>
        <v>331.2805230000001</v>
      </c>
      <c r="R570" s="48">
        <f>N570*5%</f>
        <v>1403.8500000000001</v>
      </c>
      <c r="S570" s="48">
        <f>N570/I568</f>
        <v>42.52286908584237</v>
      </c>
      <c r="T570" s="2">
        <v>1366</v>
      </c>
      <c r="U570" s="4" t="s">
        <v>55</v>
      </c>
      <c r="V570" s="5"/>
      <c r="W570" s="17"/>
    </row>
    <row r="571" spans="1:23" ht="29.25" customHeight="1">
      <c r="A571" s="100"/>
      <c r="B571" s="100"/>
      <c r="C571" s="94"/>
      <c r="D571" s="100"/>
      <c r="E571" s="102"/>
      <c r="F571" s="102"/>
      <c r="G571" s="100"/>
      <c r="H571" s="100"/>
      <c r="I571" s="101"/>
      <c r="J571" s="101"/>
      <c r="K571" s="101"/>
      <c r="L571" s="115"/>
      <c r="M571" s="65" t="s">
        <v>750</v>
      </c>
      <c r="N571" s="48">
        <v>145632</v>
      </c>
      <c r="O571" s="48">
        <f>(N571-R571)*93.79%</f>
        <v>129758.84016</v>
      </c>
      <c r="P571" s="48">
        <f>(N571-R571)*6.21%*80%</f>
        <v>6873.247872</v>
      </c>
      <c r="Q571" s="48">
        <f>(N571-R571)*6.21%*20%</f>
        <v>1718.311968</v>
      </c>
      <c r="R571" s="48">
        <f>N571*5%</f>
        <v>7281.6</v>
      </c>
      <c r="S571" s="48">
        <f>N571/J568</f>
        <v>236.69223768040567</v>
      </c>
      <c r="T571" s="2">
        <v>1366</v>
      </c>
      <c r="U571" s="4" t="s">
        <v>1324</v>
      </c>
      <c r="V571" s="5"/>
      <c r="W571" s="17"/>
    </row>
    <row r="572" spans="1:23" ht="51.75" customHeight="1">
      <c r="A572" s="100"/>
      <c r="B572" s="100"/>
      <c r="C572" s="94"/>
      <c r="D572" s="100"/>
      <c r="E572" s="102"/>
      <c r="F572" s="102"/>
      <c r="G572" s="100"/>
      <c r="H572" s="100"/>
      <c r="I572" s="101"/>
      <c r="J572" s="101"/>
      <c r="K572" s="101"/>
      <c r="L572" s="115"/>
      <c r="M572" s="65" t="s">
        <v>802</v>
      </c>
      <c r="N572" s="48">
        <v>48564</v>
      </c>
      <c r="O572" s="48">
        <f>(N572-R572)*93.79%</f>
        <v>43270.766820000004</v>
      </c>
      <c r="P572" s="48">
        <f>(N572-R572)*6.21%*80%</f>
        <v>2292.0265440000003</v>
      </c>
      <c r="Q572" s="48">
        <f>(N572-R572)*6.21%*20%</f>
        <v>573.0066360000001</v>
      </c>
      <c r="R572" s="48">
        <f>N572*5%</f>
        <v>2428.2000000000003</v>
      </c>
      <c r="S572" s="48">
        <f>N572/J568</f>
        <v>78.92991808607464</v>
      </c>
      <c r="T572" s="2">
        <v>1366</v>
      </c>
      <c r="U572" s="4" t="s">
        <v>1324</v>
      </c>
      <c r="V572" s="5"/>
      <c r="W572" s="17"/>
    </row>
    <row r="573" spans="1:23" ht="23.25" customHeight="1">
      <c r="A573" s="100"/>
      <c r="B573" s="100"/>
      <c r="C573" s="94"/>
      <c r="D573" s="100"/>
      <c r="E573" s="102"/>
      <c r="F573" s="102"/>
      <c r="G573" s="100"/>
      <c r="H573" s="100"/>
      <c r="I573" s="101"/>
      <c r="J573" s="101"/>
      <c r="K573" s="101"/>
      <c r="L573" s="115"/>
      <c r="M573" s="65" t="s">
        <v>67</v>
      </c>
      <c r="N573" s="48">
        <f>SUM(N568:N572)</f>
        <v>902000</v>
      </c>
      <c r="O573" s="48">
        <v>803686</v>
      </c>
      <c r="P573" s="48">
        <f>P572+P571+P570+P569+P568</f>
        <v>42570.792</v>
      </c>
      <c r="Q573" s="48">
        <f>Q572+Q571+Q570+Q569+Q568</f>
        <v>10642.698</v>
      </c>
      <c r="R573" s="48">
        <f>R572+R571+R570+R569+R568</f>
        <v>45100</v>
      </c>
      <c r="S573" s="48">
        <f>N573/I568</f>
        <v>1366.0871145574606</v>
      </c>
      <c r="T573" s="2">
        <v>1366</v>
      </c>
      <c r="U573" s="4"/>
      <c r="V573" s="5"/>
      <c r="W573" s="17"/>
    </row>
    <row r="574" spans="1:24" ht="20.25" customHeight="1">
      <c r="A574" s="88" t="s">
        <v>67</v>
      </c>
      <c r="B574" s="88"/>
      <c r="C574" s="88"/>
      <c r="D574" s="43"/>
      <c r="E574" s="43"/>
      <c r="F574" s="43"/>
      <c r="G574" s="43"/>
      <c r="H574" s="43"/>
      <c r="I574" s="46">
        <f>SUM(I561:I573)</f>
        <v>2367.1000000000004</v>
      </c>
      <c r="J574" s="46">
        <f>SUM(J561:J573)</f>
        <v>2207.6000000000004</v>
      </c>
      <c r="K574" s="46">
        <f>SUM(K561:K573)</f>
        <v>1760.98</v>
      </c>
      <c r="L574" s="48">
        <f>SUM(L561:L573)</f>
        <v>119</v>
      </c>
      <c r="M574" s="43"/>
      <c r="N574" s="22">
        <f>ROUND(N567+N564+N573,0)</f>
        <v>2424000</v>
      </c>
      <c r="O574" s="22">
        <f>O573+O567+O564</f>
        <v>2159795.055</v>
      </c>
      <c r="P574" s="22">
        <f>ROUND(P567+P564+P573,0)</f>
        <v>114404</v>
      </c>
      <c r="Q574" s="22">
        <f>ROUND(Q567+Q564+Q573,0)</f>
        <v>28601</v>
      </c>
      <c r="R574" s="22">
        <f>ROUND(R567+R564+R573,0)</f>
        <v>121200</v>
      </c>
      <c r="S574" s="48">
        <f>N574/I574</f>
        <v>1024.0378522242404</v>
      </c>
      <c r="T574" s="2">
        <v>1366</v>
      </c>
      <c r="U574" s="4"/>
      <c r="V574" s="5"/>
      <c r="X574" s="30">
        <f>ROUND(SUM(O574:R574),0)</f>
        <v>2424000</v>
      </c>
    </row>
    <row r="575" spans="1:24" s="15" customFormat="1" ht="19.5" customHeight="1">
      <c r="A575" s="76" t="s">
        <v>276</v>
      </c>
      <c r="B575" s="76"/>
      <c r="C575" s="77"/>
      <c r="D575" s="78"/>
      <c r="E575" s="78"/>
      <c r="F575" s="78"/>
      <c r="G575" s="79"/>
      <c r="H575" s="79"/>
      <c r="I575" s="80"/>
      <c r="J575" s="80"/>
      <c r="K575" s="80"/>
      <c r="L575" s="79"/>
      <c r="M575" s="77"/>
      <c r="N575" s="80"/>
      <c r="O575" s="80"/>
      <c r="P575" s="80"/>
      <c r="Q575" s="80"/>
      <c r="R575" s="80"/>
      <c r="S575" s="79"/>
      <c r="T575" s="80"/>
      <c r="U575" s="78"/>
      <c r="X575" s="25"/>
    </row>
    <row r="576" spans="1:24" s="15" customFormat="1" ht="18" customHeight="1">
      <c r="A576" s="38"/>
      <c r="B576" s="38"/>
      <c r="C576" s="33" t="s">
        <v>1270</v>
      </c>
      <c r="D576" s="50"/>
      <c r="E576" s="50"/>
      <c r="F576" s="50"/>
      <c r="G576" s="39"/>
      <c r="H576" s="39"/>
      <c r="I576" s="40"/>
      <c r="J576" s="40"/>
      <c r="K576" s="40"/>
      <c r="L576" s="41"/>
      <c r="M576" s="33"/>
      <c r="N576" s="40"/>
      <c r="O576" s="40"/>
      <c r="P576" s="40"/>
      <c r="Q576" s="40"/>
      <c r="R576" s="40"/>
      <c r="S576" s="41"/>
      <c r="T576" s="40"/>
      <c r="U576" s="50"/>
      <c r="X576" s="25"/>
    </row>
    <row r="577" spans="1:22" ht="26.25" customHeight="1">
      <c r="A577" s="100" t="s">
        <v>325</v>
      </c>
      <c r="B577" s="100" t="s">
        <v>65</v>
      </c>
      <c r="C577" s="88" t="s">
        <v>279</v>
      </c>
      <c r="D577" s="100">
        <v>1993</v>
      </c>
      <c r="E577" s="102" t="s">
        <v>77</v>
      </c>
      <c r="F577" s="102" t="s">
        <v>358</v>
      </c>
      <c r="G577" s="100">
        <v>2</v>
      </c>
      <c r="H577" s="100">
        <v>3</v>
      </c>
      <c r="I577" s="101">
        <v>896.74</v>
      </c>
      <c r="J577" s="101">
        <v>853</v>
      </c>
      <c r="K577" s="101">
        <v>806</v>
      </c>
      <c r="L577" s="115">
        <v>36</v>
      </c>
      <c r="M577" s="65" t="s">
        <v>410</v>
      </c>
      <c r="N577" s="2">
        <v>230440</v>
      </c>
      <c r="O577" s="48">
        <f>(N577-R577)*93.79%</f>
        <v>205323.19220000002</v>
      </c>
      <c r="P577" s="48">
        <f>(N577-R577)*6.21%*80%</f>
        <v>10875.84624</v>
      </c>
      <c r="Q577" s="48">
        <f>(N577-R577)*6.21%*20%</f>
        <v>2718.96156</v>
      </c>
      <c r="R577" s="48">
        <f>N577*5%</f>
        <v>11522</v>
      </c>
      <c r="S577" s="48">
        <f>N577/J577</f>
        <v>270.15240328253225</v>
      </c>
      <c r="T577" s="2">
        <v>3808</v>
      </c>
      <c r="U577" s="4" t="s">
        <v>55</v>
      </c>
      <c r="V577" s="3"/>
    </row>
    <row r="578" spans="1:22" ht="29.25" customHeight="1">
      <c r="A578" s="100"/>
      <c r="B578" s="100"/>
      <c r="C578" s="88"/>
      <c r="D578" s="100"/>
      <c r="E578" s="102"/>
      <c r="F578" s="102"/>
      <c r="G578" s="100"/>
      <c r="H578" s="100"/>
      <c r="I578" s="101"/>
      <c r="J578" s="101"/>
      <c r="K578" s="101"/>
      <c r="L578" s="115"/>
      <c r="M578" s="65" t="s">
        <v>411</v>
      </c>
      <c r="N578" s="2">
        <v>928625</v>
      </c>
      <c r="O578" s="48">
        <f>(N578-R578)*93.79%</f>
        <v>827409.5181250001</v>
      </c>
      <c r="P578" s="48">
        <f>(N578-R578)*6.21%*80%</f>
        <v>43827.385500000004</v>
      </c>
      <c r="Q578" s="48">
        <f>(N578-R578)*6.21%*20%</f>
        <v>10956.846375000001</v>
      </c>
      <c r="R578" s="48">
        <f>N578*5%</f>
        <v>46431.25</v>
      </c>
      <c r="S578" s="48">
        <f>N578/J577</f>
        <v>1088.6576787807737</v>
      </c>
      <c r="T578" s="2">
        <v>3808</v>
      </c>
      <c r="U578" s="4" t="s">
        <v>55</v>
      </c>
      <c r="V578" s="3"/>
    </row>
    <row r="579" spans="1:22" ht="28.5" customHeight="1">
      <c r="A579" s="100"/>
      <c r="B579" s="100"/>
      <c r="C579" s="88"/>
      <c r="D579" s="100"/>
      <c r="E579" s="102"/>
      <c r="F579" s="102"/>
      <c r="G579" s="100"/>
      <c r="H579" s="100"/>
      <c r="I579" s="101"/>
      <c r="J579" s="101"/>
      <c r="K579" s="101"/>
      <c r="L579" s="115"/>
      <c r="M579" s="65" t="s">
        <v>412</v>
      </c>
      <c r="N579" s="2">
        <v>220633</v>
      </c>
      <c r="O579" s="48">
        <f>(N579-R579)*93.79%</f>
        <v>196585.10616500003</v>
      </c>
      <c r="P579" s="48">
        <f>(N579-R579)*6.21%*80%</f>
        <v>10412.995068000002</v>
      </c>
      <c r="Q579" s="48">
        <f>(N579-R579)*6.21%*20%</f>
        <v>2603.2487670000005</v>
      </c>
      <c r="R579" s="48">
        <f>N579*5%</f>
        <v>11031.650000000001</v>
      </c>
      <c r="S579" s="48">
        <f>N579/J577</f>
        <v>258.6553341148886</v>
      </c>
      <c r="T579" s="2">
        <v>3808</v>
      </c>
      <c r="U579" s="4" t="s">
        <v>55</v>
      </c>
      <c r="V579" s="3"/>
    </row>
    <row r="580" spans="1:22" ht="26.25" customHeight="1">
      <c r="A580" s="100"/>
      <c r="B580" s="100"/>
      <c r="C580" s="88"/>
      <c r="D580" s="100"/>
      <c r="E580" s="102"/>
      <c r="F580" s="102"/>
      <c r="G580" s="100"/>
      <c r="H580" s="100"/>
      <c r="I580" s="101"/>
      <c r="J580" s="101"/>
      <c r="K580" s="101"/>
      <c r="L580" s="115"/>
      <c r="M580" s="65" t="s">
        <v>750</v>
      </c>
      <c r="N580" s="2">
        <v>1868885</v>
      </c>
      <c r="O580" s="48">
        <f>(N580-R580)*93.79%</f>
        <v>1665185.8794250002</v>
      </c>
      <c r="P580" s="48">
        <f>(N580-R580)*6.21%*80%</f>
        <v>88203.89646000002</v>
      </c>
      <c r="Q580" s="48">
        <f>(N580-R580)*6.21%*20%</f>
        <v>22050.974115000005</v>
      </c>
      <c r="R580" s="48">
        <f>N580*5%</f>
        <v>93444.25</v>
      </c>
      <c r="S580" s="48">
        <f>N580/J577</f>
        <v>2190.955451348183</v>
      </c>
      <c r="T580" s="2">
        <v>3808</v>
      </c>
      <c r="U580" s="4" t="s">
        <v>55</v>
      </c>
      <c r="V580" s="3"/>
    </row>
    <row r="581" spans="1:22" ht="15.75" customHeight="1">
      <c r="A581" s="100"/>
      <c r="B581" s="100"/>
      <c r="C581" s="88"/>
      <c r="D581" s="100"/>
      <c r="E581" s="102"/>
      <c r="F581" s="102"/>
      <c r="G581" s="100"/>
      <c r="H581" s="100"/>
      <c r="I581" s="101"/>
      <c r="J581" s="101"/>
      <c r="K581" s="101"/>
      <c r="L581" s="115"/>
      <c r="M581" s="65" t="s">
        <v>67</v>
      </c>
      <c r="N581" s="2">
        <f>SUM(N577:N580)</f>
        <v>3248583</v>
      </c>
      <c r="O581" s="2">
        <f>SUM(O577:O580)</f>
        <v>2894503.6959150005</v>
      </c>
      <c r="P581" s="2">
        <f>SUM(P577:P580)</f>
        <v>153320.12326800002</v>
      </c>
      <c r="Q581" s="2">
        <f>SUM(Q577:Q580)</f>
        <v>38330.030817000006</v>
      </c>
      <c r="R581" s="2">
        <f>SUM(R577:R580)</f>
        <v>162429.15</v>
      </c>
      <c r="S581" s="48">
        <f>N581/J577</f>
        <v>3808.4208675263776</v>
      </c>
      <c r="T581" s="2">
        <v>3808</v>
      </c>
      <c r="U581" s="4"/>
      <c r="V581" s="3"/>
    </row>
    <row r="582" spans="1:22" ht="36.75" customHeight="1">
      <c r="A582" s="100" t="s">
        <v>326</v>
      </c>
      <c r="B582" s="100" t="s">
        <v>66</v>
      </c>
      <c r="C582" s="88" t="s">
        <v>413</v>
      </c>
      <c r="D582" s="100">
        <v>1985</v>
      </c>
      <c r="E582" s="102" t="s">
        <v>77</v>
      </c>
      <c r="F582" s="102" t="s">
        <v>349</v>
      </c>
      <c r="G582" s="100">
        <v>5</v>
      </c>
      <c r="H582" s="100">
        <v>5</v>
      </c>
      <c r="I582" s="101">
        <v>3652.35</v>
      </c>
      <c r="J582" s="101">
        <v>3488.35</v>
      </c>
      <c r="K582" s="101">
        <v>3488.35</v>
      </c>
      <c r="L582" s="115">
        <v>176</v>
      </c>
      <c r="M582" s="65" t="s">
        <v>411</v>
      </c>
      <c r="N582" s="2">
        <v>800435</v>
      </c>
      <c r="O582" s="48">
        <f>(N582-R582)*93.79%</f>
        <v>713191.587175</v>
      </c>
      <c r="P582" s="48">
        <v>37776</v>
      </c>
      <c r="Q582" s="48">
        <f>(N582-R582)*6.21%*20%</f>
        <v>9444.332565</v>
      </c>
      <c r="R582" s="48">
        <f>N582*5%</f>
        <v>40021.75</v>
      </c>
      <c r="S582" s="48">
        <f>N582/J582</f>
        <v>229.45948657674833</v>
      </c>
      <c r="T582" s="2">
        <v>3808</v>
      </c>
      <c r="U582" s="4" t="s">
        <v>55</v>
      </c>
      <c r="V582" s="3"/>
    </row>
    <row r="583" spans="1:22" ht="44.25" customHeight="1">
      <c r="A583" s="100"/>
      <c r="B583" s="100"/>
      <c r="C583" s="88"/>
      <c r="D583" s="100"/>
      <c r="E583" s="102"/>
      <c r="F583" s="102"/>
      <c r="G583" s="100"/>
      <c r="H583" s="100"/>
      <c r="I583" s="101"/>
      <c r="J583" s="101"/>
      <c r="K583" s="101"/>
      <c r="L583" s="115"/>
      <c r="M583" s="65" t="s">
        <v>751</v>
      </c>
      <c r="N583" s="2">
        <v>181886</v>
      </c>
      <c r="O583" s="48">
        <v>162062</v>
      </c>
      <c r="P583" s="48">
        <f>(N583-R583)*6.21%*80%</f>
        <v>8584.291656000001</v>
      </c>
      <c r="Q583" s="48">
        <f>(N583-R583)*6.21%*20%</f>
        <v>2146.0729140000003</v>
      </c>
      <c r="R583" s="48">
        <f>N583*5%</f>
        <v>9094.300000000001</v>
      </c>
      <c r="S583" s="48">
        <f>N583/J582</f>
        <v>52.14098355956254</v>
      </c>
      <c r="T583" s="2">
        <v>3808</v>
      </c>
      <c r="U583" s="4" t="s">
        <v>55</v>
      </c>
      <c r="V583" s="3"/>
    </row>
    <row r="584" spans="1:22" ht="27" customHeight="1">
      <c r="A584" s="100"/>
      <c r="B584" s="100"/>
      <c r="C584" s="88"/>
      <c r="D584" s="100"/>
      <c r="E584" s="102"/>
      <c r="F584" s="102"/>
      <c r="G584" s="100"/>
      <c r="H584" s="100"/>
      <c r="I584" s="101"/>
      <c r="J584" s="101"/>
      <c r="K584" s="101"/>
      <c r="L584" s="115"/>
      <c r="M584" s="65" t="s">
        <v>412</v>
      </c>
      <c r="N584" s="2">
        <v>182823</v>
      </c>
      <c r="O584" s="48">
        <f>(N584-R584)*93.79%</f>
        <v>162896.20711500003</v>
      </c>
      <c r="P584" s="48">
        <f>(N584-R584)*6.21%*80%</f>
        <v>8628.514308000002</v>
      </c>
      <c r="Q584" s="48">
        <f>(N584-R584)*6.21%*20%</f>
        <v>2157.1285770000004</v>
      </c>
      <c r="R584" s="48">
        <f>N584*5%</f>
        <v>9141.15</v>
      </c>
      <c r="S584" s="48">
        <f>N584/J582</f>
        <v>52.40959192741554</v>
      </c>
      <c r="T584" s="2">
        <v>3808</v>
      </c>
      <c r="U584" s="4" t="s">
        <v>54</v>
      </c>
      <c r="V584" s="3"/>
    </row>
    <row r="585" spans="1:22" ht="18.75" customHeight="1">
      <c r="A585" s="100"/>
      <c r="B585" s="100"/>
      <c r="C585" s="88"/>
      <c r="D585" s="100"/>
      <c r="E585" s="102"/>
      <c r="F585" s="102"/>
      <c r="G585" s="100"/>
      <c r="H585" s="100"/>
      <c r="I585" s="101"/>
      <c r="J585" s="101"/>
      <c r="K585" s="101"/>
      <c r="L585" s="115"/>
      <c r="M585" s="65" t="s">
        <v>67</v>
      </c>
      <c r="N585" s="2">
        <f>SUM(N582:N584)</f>
        <v>1165144</v>
      </c>
      <c r="O585" s="2">
        <f>SUM(O582:O584)</f>
        <v>1038149.79429</v>
      </c>
      <c r="P585" s="2">
        <f>SUM(P582:P584)</f>
        <v>54988.805964</v>
      </c>
      <c r="Q585" s="2">
        <f>SUM(Q582:Q584)</f>
        <v>13747.534056</v>
      </c>
      <c r="R585" s="2">
        <f>SUM(R582:R584)</f>
        <v>58257.200000000004</v>
      </c>
      <c r="S585" s="48">
        <f>N585/J582</f>
        <v>334.0100620637264</v>
      </c>
      <c r="T585" s="2">
        <v>3808</v>
      </c>
      <c r="U585" s="4"/>
      <c r="V585" s="3"/>
    </row>
    <row r="586" spans="1:24" ht="20.25" customHeight="1">
      <c r="A586" s="88" t="s">
        <v>255</v>
      </c>
      <c r="B586" s="88"/>
      <c r="C586" s="88"/>
      <c r="D586" s="43"/>
      <c r="E586" s="43"/>
      <c r="F586" s="43"/>
      <c r="G586" s="43"/>
      <c r="H586" s="43"/>
      <c r="I586" s="46">
        <f>SUM(I577:I585)</f>
        <v>4549.09</v>
      </c>
      <c r="J586" s="46">
        <f>SUM(J577:J585)</f>
        <v>4341.35</v>
      </c>
      <c r="K586" s="46">
        <f>K582+K577</f>
        <v>4294.35</v>
      </c>
      <c r="L586" s="48">
        <f>SUM(L577:L585)</f>
        <v>212</v>
      </c>
      <c r="M586" s="43"/>
      <c r="N586" s="22">
        <f>ROUND(N581+N585,0)</f>
        <v>4413727</v>
      </c>
      <c r="O586" s="22">
        <v>3932654</v>
      </c>
      <c r="P586" s="22">
        <f>ROUND(P581+P585,0)</f>
        <v>208309</v>
      </c>
      <c r="Q586" s="22">
        <f>ROUND(Q581+Q585,0)</f>
        <v>52078</v>
      </c>
      <c r="R586" s="22">
        <f>ROUND(R581+R585,0)</f>
        <v>220686</v>
      </c>
      <c r="S586" s="48">
        <f>N586/J586</f>
        <v>1016.6715422621994</v>
      </c>
      <c r="T586" s="2">
        <v>3808</v>
      </c>
      <c r="U586" s="4"/>
      <c r="V586" s="5"/>
      <c r="X586" s="30">
        <f>ROUND(SUM(O586:R586),0)</f>
        <v>4413727</v>
      </c>
    </row>
    <row r="587" spans="1:24" s="15" customFormat="1" ht="20.25" customHeight="1">
      <c r="A587" s="76" t="s">
        <v>280</v>
      </c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X587" s="25"/>
    </row>
    <row r="588" spans="1:24" s="15" customFormat="1" ht="21" customHeight="1">
      <c r="A588" s="76" t="s">
        <v>281</v>
      </c>
      <c r="B588" s="76"/>
      <c r="C588" s="77"/>
      <c r="D588" s="78"/>
      <c r="E588" s="78"/>
      <c r="F588" s="78"/>
      <c r="G588" s="79"/>
      <c r="H588" s="79"/>
      <c r="I588" s="80"/>
      <c r="J588" s="80"/>
      <c r="K588" s="80"/>
      <c r="L588" s="79"/>
      <c r="M588" s="77"/>
      <c r="N588" s="80"/>
      <c r="O588" s="80"/>
      <c r="P588" s="80"/>
      <c r="Q588" s="80"/>
      <c r="R588" s="80"/>
      <c r="S588" s="79"/>
      <c r="T588" s="80"/>
      <c r="U588" s="78"/>
      <c r="X588" s="25"/>
    </row>
    <row r="589" spans="1:24" s="15" customFormat="1" ht="17.25" customHeight="1">
      <c r="A589" s="38"/>
      <c r="B589" s="38"/>
      <c r="C589" s="33" t="s">
        <v>1271</v>
      </c>
      <c r="D589" s="50"/>
      <c r="E589" s="50"/>
      <c r="F589" s="50"/>
      <c r="G589" s="39"/>
      <c r="H589" s="39"/>
      <c r="I589" s="40"/>
      <c r="J589" s="40"/>
      <c r="K589" s="40"/>
      <c r="L589" s="41"/>
      <c r="M589" s="33"/>
      <c r="N589" s="40"/>
      <c r="O589" s="40"/>
      <c r="P589" s="40"/>
      <c r="Q589" s="40"/>
      <c r="R589" s="40"/>
      <c r="S589" s="41"/>
      <c r="T589" s="40"/>
      <c r="U589" s="50"/>
      <c r="X589" s="25"/>
    </row>
    <row r="590" spans="1:21" ht="73.5" customHeight="1">
      <c r="A590" s="43" t="s">
        <v>1337</v>
      </c>
      <c r="B590" s="43" t="s">
        <v>65</v>
      </c>
      <c r="C590" s="44" t="s">
        <v>290</v>
      </c>
      <c r="D590" s="43">
        <v>1984</v>
      </c>
      <c r="E590" s="45" t="s">
        <v>77</v>
      </c>
      <c r="F590" s="45" t="s">
        <v>349</v>
      </c>
      <c r="G590" s="43">
        <v>2</v>
      </c>
      <c r="H590" s="43">
        <v>3</v>
      </c>
      <c r="I590" s="46">
        <v>1408.69</v>
      </c>
      <c r="J590" s="46">
        <v>857.49</v>
      </c>
      <c r="K590" s="46">
        <v>486.26</v>
      </c>
      <c r="L590" s="43">
        <v>39</v>
      </c>
      <c r="M590" s="65" t="s">
        <v>351</v>
      </c>
      <c r="N590" s="2">
        <v>1220015</v>
      </c>
      <c r="O590" s="48">
        <f aca="true" t="shared" si="65" ref="O590:O595">(N590-R590)*93.79%</f>
        <v>1087039.4650750002</v>
      </c>
      <c r="P590" s="48">
        <f aca="true" t="shared" si="66" ref="P590:P596">(N590-R590)*6.21%*80%</f>
        <v>57579.82794</v>
      </c>
      <c r="Q590" s="48">
        <f aca="true" t="shared" si="67" ref="Q590:Q596">(N590-R590)*6.21%*20%</f>
        <v>14394.956985</v>
      </c>
      <c r="R590" s="48">
        <f aca="true" t="shared" si="68" ref="R590:R596">N590*5%</f>
        <v>61000.75</v>
      </c>
      <c r="S590" s="48">
        <f aca="true" t="shared" si="69" ref="S590:S597">N590/J590</f>
        <v>1422.7746096164387</v>
      </c>
      <c r="T590" s="2">
        <v>1278</v>
      </c>
      <c r="U590" s="4" t="s">
        <v>55</v>
      </c>
    </row>
    <row r="591" spans="1:21" ht="79.5" customHeight="1">
      <c r="A591" s="43" t="s">
        <v>327</v>
      </c>
      <c r="B591" s="43" t="s">
        <v>66</v>
      </c>
      <c r="C591" s="44" t="s">
        <v>289</v>
      </c>
      <c r="D591" s="43">
        <v>1981</v>
      </c>
      <c r="E591" s="45" t="s">
        <v>77</v>
      </c>
      <c r="F591" s="45" t="s">
        <v>349</v>
      </c>
      <c r="G591" s="43">
        <v>3</v>
      </c>
      <c r="H591" s="43">
        <v>2</v>
      </c>
      <c r="I591" s="46">
        <v>1826.19</v>
      </c>
      <c r="J591" s="46">
        <v>1321.56</v>
      </c>
      <c r="K591" s="46">
        <v>712.85</v>
      </c>
      <c r="L591" s="43">
        <v>70</v>
      </c>
      <c r="M591" s="65" t="s">
        <v>351</v>
      </c>
      <c r="N591" s="2">
        <v>1457717</v>
      </c>
      <c r="O591" s="48">
        <f t="shared" si="65"/>
        <v>1298833.135585</v>
      </c>
      <c r="P591" s="48">
        <f t="shared" si="66"/>
        <v>68798.411532</v>
      </c>
      <c r="Q591" s="48">
        <f t="shared" si="67"/>
        <v>17199.602883</v>
      </c>
      <c r="R591" s="48">
        <f t="shared" si="68"/>
        <v>72885.85</v>
      </c>
      <c r="S591" s="48">
        <f t="shared" si="69"/>
        <v>1103.0274826719938</v>
      </c>
      <c r="T591" s="2">
        <f>T590</f>
        <v>1278</v>
      </c>
      <c r="U591" s="4" t="s">
        <v>55</v>
      </c>
    </row>
    <row r="592" spans="1:22" ht="74.25" customHeight="1">
      <c r="A592" s="43" t="s">
        <v>328</v>
      </c>
      <c r="B592" s="43" t="s">
        <v>805</v>
      </c>
      <c r="C592" s="44" t="s">
        <v>292</v>
      </c>
      <c r="D592" s="43">
        <v>1977</v>
      </c>
      <c r="E592" s="45" t="s">
        <v>77</v>
      </c>
      <c r="F592" s="45" t="s">
        <v>349</v>
      </c>
      <c r="G592" s="43">
        <v>2</v>
      </c>
      <c r="H592" s="43">
        <v>3</v>
      </c>
      <c r="I592" s="46">
        <v>975.53</v>
      </c>
      <c r="J592" s="46">
        <v>888.83</v>
      </c>
      <c r="K592" s="46">
        <v>493.51</v>
      </c>
      <c r="L592" s="48">
        <v>39</v>
      </c>
      <c r="M592" s="65" t="s">
        <v>351</v>
      </c>
      <c r="N592" s="2">
        <v>1220015</v>
      </c>
      <c r="O592" s="48">
        <f t="shared" si="65"/>
        <v>1087039.4650750002</v>
      </c>
      <c r="P592" s="48">
        <f t="shared" si="66"/>
        <v>57579.82794</v>
      </c>
      <c r="Q592" s="48">
        <f t="shared" si="67"/>
        <v>14394.956985</v>
      </c>
      <c r="R592" s="48">
        <f t="shared" si="68"/>
        <v>61000.75</v>
      </c>
      <c r="S592" s="48">
        <f t="shared" si="69"/>
        <v>1372.60781026743</v>
      </c>
      <c r="T592" s="2">
        <f>T590</f>
        <v>1278</v>
      </c>
      <c r="U592" s="4" t="s">
        <v>55</v>
      </c>
      <c r="V592" s="3"/>
    </row>
    <row r="593" spans="1:23" ht="75.75" customHeight="1">
      <c r="A593" s="43" t="s">
        <v>329</v>
      </c>
      <c r="B593" s="43" t="s">
        <v>806</v>
      </c>
      <c r="C593" s="44" t="s">
        <v>291</v>
      </c>
      <c r="D593" s="43">
        <v>1984</v>
      </c>
      <c r="E593" s="45" t="s">
        <v>77</v>
      </c>
      <c r="F593" s="45" t="s">
        <v>349</v>
      </c>
      <c r="G593" s="43">
        <v>2</v>
      </c>
      <c r="H593" s="43">
        <v>3</v>
      </c>
      <c r="I593" s="46">
        <v>970.89</v>
      </c>
      <c r="J593" s="46">
        <v>884.19</v>
      </c>
      <c r="K593" s="46">
        <v>496.51</v>
      </c>
      <c r="L593" s="48">
        <v>44</v>
      </c>
      <c r="M593" s="65" t="s">
        <v>351</v>
      </c>
      <c r="N593" s="48">
        <v>1220015</v>
      </c>
      <c r="O593" s="48">
        <f t="shared" si="65"/>
        <v>1087039.4650750002</v>
      </c>
      <c r="P593" s="48">
        <f t="shared" si="66"/>
        <v>57579.82794</v>
      </c>
      <c r="Q593" s="48">
        <f t="shared" si="67"/>
        <v>14394.956985</v>
      </c>
      <c r="R593" s="48">
        <f t="shared" si="68"/>
        <v>61000.75</v>
      </c>
      <c r="S593" s="48">
        <f t="shared" si="69"/>
        <v>1379.810900372092</v>
      </c>
      <c r="T593" s="2">
        <f>T590</f>
        <v>1278</v>
      </c>
      <c r="U593" s="4" t="s">
        <v>55</v>
      </c>
      <c r="V593" s="5"/>
      <c r="W593" s="17"/>
    </row>
    <row r="594" spans="1:23" ht="69.75" customHeight="1">
      <c r="A594" s="43" t="s">
        <v>330</v>
      </c>
      <c r="B594" s="43" t="s">
        <v>807</v>
      </c>
      <c r="C594" s="44" t="s">
        <v>293</v>
      </c>
      <c r="D594" s="43">
        <v>1977</v>
      </c>
      <c r="E594" s="45" t="s">
        <v>77</v>
      </c>
      <c r="F594" s="45" t="s">
        <v>349</v>
      </c>
      <c r="G594" s="43">
        <v>2</v>
      </c>
      <c r="H594" s="43">
        <v>3</v>
      </c>
      <c r="I594" s="46">
        <v>1505</v>
      </c>
      <c r="J594" s="46">
        <v>864</v>
      </c>
      <c r="K594" s="46">
        <v>475.09</v>
      </c>
      <c r="L594" s="56">
        <v>36</v>
      </c>
      <c r="M594" s="65" t="s">
        <v>351</v>
      </c>
      <c r="N594" s="2">
        <v>1075138</v>
      </c>
      <c r="O594" s="48">
        <f t="shared" si="65"/>
        <v>957953.33369</v>
      </c>
      <c r="P594" s="48">
        <f t="shared" si="66"/>
        <v>50742.213048000005</v>
      </c>
      <c r="Q594" s="48">
        <f t="shared" si="67"/>
        <v>12685.553262000001</v>
      </c>
      <c r="R594" s="48">
        <f t="shared" si="68"/>
        <v>53756.9</v>
      </c>
      <c r="S594" s="48">
        <f t="shared" si="69"/>
        <v>1244.3726851851852</v>
      </c>
      <c r="T594" s="2">
        <f>T590</f>
        <v>1278</v>
      </c>
      <c r="U594" s="4" t="s">
        <v>55</v>
      </c>
      <c r="V594" s="3"/>
      <c r="W594" s="17"/>
    </row>
    <row r="595" spans="1:23" ht="67.5" customHeight="1">
      <c r="A595" s="43" t="s">
        <v>331</v>
      </c>
      <c r="B595" s="43" t="s">
        <v>808</v>
      </c>
      <c r="C595" s="44" t="s">
        <v>294</v>
      </c>
      <c r="D595" s="43">
        <v>1975</v>
      </c>
      <c r="E595" s="45" t="s">
        <v>77</v>
      </c>
      <c r="F595" s="45" t="s">
        <v>358</v>
      </c>
      <c r="G595" s="43">
        <v>2</v>
      </c>
      <c r="H595" s="43">
        <v>2</v>
      </c>
      <c r="I595" s="46">
        <v>792.1</v>
      </c>
      <c r="J595" s="46">
        <v>734.3</v>
      </c>
      <c r="K595" s="46">
        <v>471.88</v>
      </c>
      <c r="L595" s="43">
        <v>45</v>
      </c>
      <c r="M595" s="65" t="s">
        <v>351</v>
      </c>
      <c r="N595" s="2">
        <v>898235</v>
      </c>
      <c r="O595" s="48">
        <f t="shared" si="65"/>
        <v>800331.8761750001</v>
      </c>
      <c r="P595" s="48">
        <f t="shared" si="66"/>
        <v>42393.09906000001</v>
      </c>
      <c r="Q595" s="48">
        <f t="shared" si="67"/>
        <v>10598.274765000002</v>
      </c>
      <c r="R595" s="48">
        <f t="shared" si="68"/>
        <v>44911.75</v>
      </c>
      <c r="S595" s="48">
        <f t="shared" si="69"/>
        <v>1223.2534386490536</v>
      </c>
      <c r="T595" s="2">
        <f>T590</f>
        <v>1278</v>
      </c>
      <c r="U595" s="4" t="s">
        <v>55</v>
      </c>
      <c r="V595" s="3"/>
      <c r="W595" s="17"/>
    </row>
    <row r="596" spans="1:22" ht="66" customHeight="1">
      <c r="A596" s="43" t="s">
        <v>332</v>
      </c>
      <c r="B596" s="43" t="s">
        <v>809</v>
      </c>
      <c r="C596" s="44" t="s">
        <v>295</v>
      </c>
      <c r="D596" s="43">
        <v>1972</v>
      </c>
      <c r="E596" s="45" t="s">
        <v>77</v>
      </c>
      <c r="F596" s="45" t="s">
        <v>349</v>
      </c>
      <c r="G596" s="43">
        <v>2</v>
      </c>
      <c r="H596" s="43">
        <v>2</v>
      </c>
      <c r="I596" s="46">
        <v>1276.91</v>
      </c>
      <c r="J596" s="46">
        <v>726.69</v>
      </c>
      <c r="K596" s="46">
        <v>473.15</v>
      </c>
      <c r="L596" s="43">
        <v>30</v>
      </c>
      <c r="M596" s="65" t="s">
        <v>351</v>
      </c>
      <c r="N596" s="2">
        <v>928735</v>
      </c>
      <c r="O596" s="48">
        <v>827507</v>
      </c>
      <c r="P596" s="48">
        <f t="shared" si="66"/>
        <v>43832.57706</v>
      </c>
      <c r="Q596" s="48">
        <f t="shared" si="67"/>
        <v>10958.144265</v>
      </c>
      <c r="R596" s="48">
        <f t="shared" si="68"/>
        <v>46436.75</v>
      </c>
      <c r="S596" s="48">
        <f t="shared" si="69"/>
        <v>1278.0346502635236</v>
      </c>
      <c r="T596" s="2">
        <f>T590</f>
        <v>1278</v>
      </c>
      <c r="U596" s="4" t="s">
        <v>55</v>
      </c>
      <c r="V596" s="16"/>
    </row>
    <row r="597" spans="1:24" ht="20.25" customHeight="1">
      <c r="A597" s="88" t="s">
        <v>67</v>
      </c>
      <c r="B597" s="88"/>
      <c r="C597" s="88"/>
      <c r="D597" s="43"/>
      <c r="E597" s="43"/>
      <c r="F597" s="43"/>
      <c r="G597" s="43"/>
      <c r="H597" s="43"/>
      <c r="I597" s="46">
        <f>SUM(I590:I596)</f>
        <v>8755.310000000001</v>
      </c>
      <c r="J597" s="46">
        <f>SUM(J590:J596)</f>
        <v>6277.0599999999995</v>
      </c>
      <c r="K597" s="46">
        <f>SUM(K590:K596)</f>
        <v>3609.2500000000005</v>
      </c>
      <c r="L597" s="48">
        <f>SUM(L590:L596)</f>
        <v>303</v>
      </c>
      <c r="M597" s="43"/>
      <c r="N597" s="22">
        <f>ROUND(SUM(N590:N596),0)</f>
        <v>8019870</v>
      </c>
      <c r="O597" s="22">
        <f>ROUND(SUM(O590:O596),0)</f>
        <v>7145744</v>
      </c>
      <c r="P597" s="22">
        <f>ROUND(SUM(P590:P596),0)</f>
        <v>378506</v>
      </c>
      <c r="Q597" s="22">
        <f>ROUND(SUM(Q590:Q596),0)</f>
        <v>94626</v>
      </c>
      <c r="R597" s="22">
        <f>ROUND(SUM(R590:R596),0)</f>
        <v>400994</v>
      </c>
      <c r="S597" s="48">
        <f t="shared" si="69"/>
        <v>1277.6474973952775</v>
      </c>
      <c r="T597" s="2">
        <f>T590</f>
        <v>1278</v>
      </c>
      <c r="U597" s="4"/>
      <c r="V597" s="5"/>
      <c r="X597" s="30">
        <f>ROUND(SUM(O597:R597),0)</f>
        <v>8019870</v>
      </c>
    </row>
    <row r="598" spans="1:24" s="15" customFormat="1" ht="12.75">
      <c r="A598" s="76" t="s">
        <v>282</v>
      </c>
      <c r="B598" s="76"/>
      <c r="C598" s="77"/>
      <c r="D598" s="78"/>
      <c r="E598" s="78"/>
      <c r="F598" s="78"/>
      <c r="G598" s="79"/>
      <c r="H598" s="79"/>
      <c r="I598" s="80"/>
      <c r="J598" s="80"/>
      <c r="K598" s="80"/>
      <c r="L598" s="79"/>
      <c r="M598" s="77"/>
      <c r="N598" s="80"/>
      <c r="O598" s="80"/>
      <c r="P598" s="80"/>
      <c r="Q598" s="80"/>
      <c r="R598" s="80"/>
      <c r="S598" s="79"/>
      <c r="T598" s="80"/>
      <c r="U598" s="78"/>
      <c r="X598" s="25"/>
    </row>
    <row r="599" spans="1:24" s="15" customFormat="1" ht="12.75">
      <c r="A599" s="38"/>
      <c r="B599" s="38"/>
      <c r="C599" s="33" t="s">
        <v>1272</v>
      </c>
      <c r="D599" s="50"/>
      <c r="E599" s="50"/>
      <c r="F599" s="50"/>
      <c r="G599" s="39"/>
      <c r="H599" s="39"/>
      <c r="I599" s="40"/>
      <c r="J599" s="40"/>
      <c r="K599" s="40"/>
      <c r="L599" s="41"/>
      <c r="M599" s="33"/>
      <c r="N599" s="40"/>
      <c r="O599" s="40"/>
      <c r="P599" s="40"/>
      <c r="Q599" s="40"/>
      <c r="R599" s="40"/>
      <c r="S599" s="41"/>
      <c r="T599" s="40"/>
      <c r="U599" s="50"/>
      <c r="X599" s="25"/>
    </row>
    <row r="600" spans="1:22" ht="66.75" customHeight="1">
      <c r="A600" s="43" t="s">
        <v>333</v>
      </c>
      <c r="B600" s="43" t="s">
        <v>65</v>
      </c>
      <c r="C600" s="44" t="s">
        <v>286</v>
      </c>
      <c r="D600" s="43">
        <v>1977</v>
      </c>
      <c r="E600" s="45" t="s">
        <v>77</v>
      </c>
      <c r="F600" s="45" t="s">
        <v>349</v>
      </c>
      <c r="G600" s="43">
        <v>2</v>
      </c>
      <c r="H600" s="43">
        <v>4</v>
      </c>
      <c r="I600" s="46">
        <v>370.85</v>
      </c>
      <c r="J600" s="46">
        <v>361.83</v>
      </c>
      <c r="K600" s="46">
        <v>327.83</v>
      </c>
      <c r="L600" s="48">
        <v>15</v>
      </c>
      <c r="M600" s="65" t="s">
        <v>351</v>
      </c>
      <c r="N600" s="2">
        <v>538354</v>
      </c>
      <c r="O600" s="48">
        <v>479676</v>
      </c>
      <c r="P600" s="48">
        <v>25408</v>
      </c>
      <c r="Q600" s="48">
        <f aca="true" t="shared" si="70" ref="Q600:Q606">ROUND((N600-R600)*6.21%*20%,0)</f>
        <v>6352</v>
      </c>
      <c r="R600" s="48">
        <f>N600*5.0002%</f>
        <v>26918.776708</v>
      </c>
      <c r="S600" s="48">
        <f aca="true" t="shared" si="71" ref="S600:S611">N600/J600</f>
        <v>1487.8644667385238</v>
      </c>
      <c r="T600" s="2">
        <v>2980</v>
      </c>
      <c r="U600" s="4" t="s">
        <v>55</v>
      </c>
      <c r="V600" s="3"/>
    </row>
    <row r="601" spans="1:22" ht="66.75" customHeight="1">
      <c r="A601" s="43" t="s">
        <v>334</v>
      </c>
      <c r="B601" s="43" t="s">
        <v>66</v>
      </c>
      <c r="C601" s="44" t="s">
        <v>287</v>
      </c>
      <c r="D601" s="43">
        <v>1977</v>
      </c>
      <c r="E601" s="45" t="s">
        <v>77</v>
      </c>
      <c r="F601" s="45" t="s">
        <v>349</v>
      </c>
      <c r="G601" s="43">
        <v>2</v>
      </c>
      <c r="H601" s="43">
        <v>4</v>
      </c>
      <c r="I601" s="46">
        <v>320.94</v>
      </c>
      <c r="J601" s="46">
        <v>312.94</v>
      </c>
      <c r="K601" s="46">
        <v>312.94</v>
      </c>
      <c r="L601" s="48">
        <v>21</v>
      </c>
      <c r="M601" s="65" t="s">
        <v>351</v>
      </c>
      <c r="N601" s="2">
        <v>538354</v>
      </c>
      <c r="O601" s="48">
        <v>479676</v>
      </c>
      <c r="P601" s="48">
        <v>25408</v>
      </c>
      <c r="Q601" s="48">
        <f t="shared" si="70"/>
        <v>6352</v>
      </c>
      <c r="R601" s="48">
        <f aca="true" t="shared" si="72" ref="R601:R607">N601*5.0002%</f>
        <v>26918.776708</v>
      </c>
      <c r="S601" s="48">
        <f t="shared" si="71"/>
        <v>1720.3106026714386</v>
      </c>
      <c r="T601" s="2">
        <f>T600</f>
        <v>2980</v>
      </c>
      <c r="U601" s="4" t="s">
        <v>55</v>
      </c>
      <c r="V601" s="3"/>
    </row>
    <row r="602" spans="1:22" ht="66.75" customHeight="1">
      <c r="A602" s="43" t="s">
        <v>335</v>
      </c>
      <c r="B602" s="43" t="s">
        <v>805</v>
      </c>
      <c r="C602" s="44" t="s">
        <v>288</v>
      </c>
      <c r="D602" s="43">
        <v>1977</v>
      </c>
      <c r="E602" s="45" t="s">
        <v>77</v>
      </c>
      <c r="F602" s="45" t="s">
        <v>349</v>
      </c>
      <c r="G602" s="43">
        <v>2</v>
      </c>
      <c r="H602" s="43">
        <v>4</v>
      </c>
      <c r="I602" s="46">
        <v>423.1</v>
      </c>
      <c r="J602" s="46">
        <v>415.11</v>
      </c>
      <c r="K602" s="46">
        <v>415.11</v>
      </c>
      <c r="L602" s="48">
        <v>14</v>
      </c>
      <c r="M602" s="65" t="s">
        <v>351</v>
      </c>
      <c r="N602" s="2">
        <v>538354</v>
      </c>
      <c r="O602" s="48">
        <v>479676</v>
      </c>
      <c r="P602" s="48">
        <v>25408</v>
      </c>
      <c r="Q602" s="48">
        <f t="shared" si="70"/>
        <v>6352</v>
      </c>
      <c r="R602" s="48">
        <f t="shared" si="72"/>
        <v>26918.776708</v>
      </c>
      <c r="S602" s="48">
        <f t="shared" si="71"/>
        <v>1296.894798968948</v>
      </c>
      <c r="T602" s="2">
        <f>T600</f>
        <v>2980</v>
      </c>
      <c r="U602" s="4" t="s">
        <v>55</v>
      </c>
      <c r="V602" s="3"/>
    </row>
    <row r="603" spans="1:22" ht="66.75" customHeight="1">
      <c r="A603" s="43" t="s">
        <v>336</v>
      </c>
      <c r="B603" s="43" t="s">
        <v>806</v>
      </c>
      <c r="C603" s="44" t="s">
        <v>274</v>
      </c>
      <c r="D603" s="43">
        <v>1977</v>
      </c>
      <c r="E603" s="45" t="s">
        <v>77</v>
      </c>
      <c r="F603" s="45" t="s">
        <v>349</v>
      </c>
      <c r="G603" s="43">
        <v>2</v>
      </c>
      <c r="H603" s="43">
        <v>4</v>
      </c>
      <c r="I603" s="46">
        <v>336.48</v>
      </c>
      <c r="J603" s="46">
        <v>328.52</v>
      </c>
      <c r="K603" s="46">
        <v>328.52</v>
      </c>
      <c r="L603" s="48">
        <v>19</v>
      </c>
      <c r="M603" s="65" t="s">
        <v>351</v>
      </c>
      <c r="N603" s="2">
        <v>538354</v>
      </c>
      <c r="O603" s="48">
        <v>479676</v>
      </c>
      <c r="P603" s="48">
        <v>25408</v>
      </c>
      <c r="Q603" s="48">
        <f t="shared" si="70"/>
        <v>6352</v>
      </c>
      <c r="R603" s="48">
        <f t="shared" si="72"/>
        <v>26918.776708</v>
      </c>
      <c r="S603" s="48">
        <f t="shared" si="71"/>
        <v>1638.7251917691465</v>
      </c>
      <c r="T603" s="2">
        <f>T600</f>
        <v>2980</v>
      </c>
      <c r="U603" s="4" t="s">
        <v>55</v>
      </c>
      <c r="V603" s="3"/>
    </row>
    <row r="604" spans="1:22" ht="66.75" customHeight="1">
      <c r="A604" s="43" t="s">
        <v>337</v>
      </c>
      <c r="B604" s="43" t="s">
        <v>807</v>
      </c>
      <c r="C604" s="44" t="s">
        <v>292</v>
      </c>
      <c r="D604" s="43">
        <v>1977</v>
      </c>
      <c r="E604" s="45" t="s">
        <v>77</v>
      </c>
      <c r="F604" s="45" t="s">
        <v>357</v>
      </c>
      <c r="G604" s="43">
        <v>2</v>
      </c>
      <c r="H604" s="43">
        <v>4</v>
      </c>
      <c r="I604" s="46">
        <v>380.54</v>
      </c>
      <c r="J604" s="46">
        <v>372.36</v>
      </c>
      <c r="K604" s="46">
        <v>372.36</v>
      </c>
      <c r="L604" s="48">
        <v>15</v>
      </c>
      <c r="M604" s="65" t="s">
        <v>351</v>
      </c>
      <c r="N604" s="2">
        <v>538354</v>
      </c>
      <c r="O604" s="48">
        <v>479676</v>
      </c>
      <c r="P604" s="48">
        <v>25408</v>
      </c>
      <c r="Q604" s="48">
        <f t="shared" si="70"/>
        <v>6352</v>
      </c>
      <c r="R604" s="48">
        <f t="shared" si="72"/>
        <v>26918.776708</v>
      </c>
      <c r="S604" s="48">
        <f t="shared" si="71"/>
        <v>1445.7890213771618</v>
      </c>
      <c r="T604" s="2">
        <f>T600</f>
        <v>2980</v>
      </c>
      <c r="U604" s="4" t="s">
        <v>55</v>
      </c>
      <c r="V604" s="3"/>
    </row>
    <row r="605" spans="1:22" ht="72" customHeight="1">
      <c r="A605" s="43" t="s">
        <v>338</v>
      </c>
      <c r="B605" s="43" t="s">
        <v>808</v>
      </c>
      <c r="C605" s="44" t="s">
        <v>275</v>
      </c>
      <c r="D605" s="43">
        <v>1977</v>
      </c>
      <c r="E605" s="45" t="s">
        <v>77</v>
      </c>
      <c r="F605" s="45" t="s">
        <v>349</v>
      </c>
      <c r="G605" s="43">
        <v>2</v>
      </c>
      <c r="H605" s="43">
        <v>4</v>
      </c>
      <c r="I605" s="46">
        <v>360.11</v>
      </c>
      <c r="J605" s="46">
        <v>351.17</v>
      </c>
      <c r="K605" s="46">
        <v>351.17</v>
      </c>
      <c r="L605" s="48">
        <v>20</v>
      </c>
      <c r="M605" s="65" t="s">
        <v>351</v>
      </c>
      <c r="N605" s="2">
        <v>538354</v>
      </c>
      <c r="O605" s="48">
        <v>479676</v>
      </c>
      <c r="P605" s="48">
        <v>25408</v>
      </c>
      <c r="Q605" s="48">
        <f t="shared" si="70"/>
        <v>6352</v>
      </c>
      <c r="R605" s="48">
        <f t="shared" si="72"/>
        <v>26918.776708</v>
      </c>
      <c r="S605" s="48">
        <f t="shared" si="71"/>
        <v>1533.0295868098071</v>
      </c>
      <c r="T605" s="2">
        <f>T600</f>
        <v>2980</v>
      </c>
      <c r="U605" s="4" t="s">
        <v>55</v>
      </c>
      <c r="V605" s="3"/>
    </row>
    <row r="606" spans="1:22" ht="72" customHeight="1">
      <c r="A606" s="43" t="s">
        <v>339</v>
      </c>
      <c r="B606" s="43" t="s">
        <v>809</v>
      </c>
      <c r="C606" s="44" t="s">
        <v>296</v>
      </c>
      <c r="D606" s="43">
        <v>1977</v>
      </c>
      <c r="E606" s="45" t="s">
        <v>77</v>
      </c>
      <c r="F606" s="45" t="s">
        <v>357</v>
      </c>
      <c r="G606" s="43">
        <v>2</v>
      </c>
      <c r="H606" s="43">
        <v>4</v>
      </c>
      <c r="I606" s="46">
        <v>413.14</v>
      </c>
      <c r="J606" s="46">
        <v>405.69</v>
      </c>
      <c r="K606" s="46">
        <v>405.69</v>
      </c>
      <c r="L606" s="48">
        <v>14</v>
      </c>
      <c r="M606" s="65" t="s">
        <v>351</v>
      </c>
      <c r="N606" s="2">
        <v>538354</v>
      </c>
      <c r="O606" s="48">
        <v>479676</v>
      </c>
      <c r="P606" s="48">
        <v>25408</v>
      </c>
      <c r="Q606" s="48">
        <f t="shared" si="70"/>
        <v>6352</v>
      </c>
      <c r="R606" s="48">
        <f t="shared" si="72"/>
        <v>26918.776708</v>
      </c>
      <c r="S606" s="48">
        <f t="shared" si="71"/>
        <v>1327.0083068352683</v>
      </c>
      <c r="T606" s="2">
        <f>T600</f>
        <v>2980</v>
      </c>
      <c r="U606" s="4" t="s">
        <v>55</v>
      </c>
      <c r="V606" s="3"/>
    </row>
    <row r="607" spans="1:22" ht="73.5" customHeight="1">
      <c r="A607" s="43" t="s">
        <v>340</v>
      </c>
      <c r="B607" s="43" t="s">
        <v>810</v>
      </c>
      <c r="C607" s="44" t="s">
        <v>299</v>
      </c>
      <c r="D607" s="43">
        <v>1984</v>
      </c>
      <c r="E607" s="45" t="s">
        <v>77</v>
      </c>
      <c r="F607" s="45" t="s">
        <v>358</v>
      </c>
      <c r="G607" s="43">
        <v>2</v>
      </c>
      <c r="H607" s="43">
        <v>3</v>
      </c>
      <c r="I607" s="46">
        <v>1303.06</v>
      </c>
      <c r="J607" s="46">
        <v>905.45</v>
      </c>
      <c r="K607" s="46">
        <v>485.71</v>
      </c>
      <c r="L607" s="48">
        <v>45</v>
      </c>
      <c r="M607" s="65" t="s">
        <v>351</v>
      </c>
      <c r="N607" s="2">
        <v>1121373</v>
      </c>
      <c r="O607" s="48">
        <v>999149</v>
      </c>
      <c r="P607" s="48">
        <v>52924</v>
      </c>
      <c r="Q607" s="48">
        <f aca="true" t="shared" si="73" ref="Q607:Q613">(N607-R607)*6.21%*20%</f>
        <v>13231.05217209468</v>
      </c>
      <c r="R607" s="48">
        <f t="shared" si="72"/>
        <v>56070.892746000005</v>
      </c>
      <c r="S607" s="48">
        <f t="shared" si="71"/>
        <v>1238.4703738472583</v>
      </c>
      <c r="T607" s="2">
        <f>T601</f>
        <v>2980</v>
      </c>
      <c r="U607" s="4" t="s">
        <v>55</v>
      </c>
      <c r="V607" s="3"/>
    </row>
    <row r="608" spans="1:22" ht="72" customHeight="1">
      <c r="A608" s="43" t="s">
        <v>341</v>
      </c>
      <c r="B608" s="43" t="s">
        <v>811</v>
      </c>
      <c r="C608" s="44" t="s">
        <v>285</v>
      </c>
      <c r="D608" s="43">
        <v>1970</v>
      </c>
      <c r="E608" s="45" t="s">
        <v>77</v>
      </c>
      <c r="F608" s="45" t="s">
        <v>349</v>
      </c>
      <c r="G608" s="43">
        <v>4</v>
      </c>
      <c r="H608" s="43">
        <v>3</v>
      </c>
      <c r="I608" s="46">
        <v>2120.3</v>
      </c>
      <c r="J608" s="46">
        <v>1974.41</v>
      </c>
      <c r="K608" s="46">
        <v>1845.01</v>
      </c>
      <c r="L608" s="48">
        <v>123</v>
      </c>
      <c r="M608" s="65" t="s">
        <v>351</v>
      </c>
      <c r="N608" s="2">
        <v>1929508</v>
      </c>
      <c r="O608" s="48">
        <v>1719201</v>
      </c>
      <c r="P608" s="48">
        <v>91065</v>
      </c>
      <c r="Q608" s="48">
        <f t="shared" si="73"/>
        <v>22766.264892000003</v>
      </c>
      <c r="R608" s="48">
        <f>N608*5%</f>
        <v>96475.40000000001</v>
      </c>
      <c r="S608" s="48">
        <f t="shared" si="71"/>
        <v>977.258016318799</v>
      </c>
      <c r="T608" s="2">
        <f>T603</f>
        <v>2980</v>
      </c>
      <c r="U608" s="4" t="s">
        <v>55</v>
      </c>
      <c r="V608" s="3"/>
    </row>
    <row r="609" spans="1:22" ht="66.75" customHeight="1">
      <c r="A609" s="43" t="s">
        <v>342</v>
      </c>
      <c r="B609" s="43" t="s">
        <v>812</v>
      </c>
      <c r="C609" s="44" t="s">
        <v>297</v>
      </c>
      <c r="D609" s="43">
        <v>1967</v>
      </c>
      <c r="E609" s="45" t="s">
        <v>77</v>
      </c>
      <c r="F609" s="45" t="s">
        <v>349</v>
      </c>
      <c r="G609" s="43">
        <v>4</v>
      </c>
      <c r="H609" s="43">
        <v>3</v>
      </c>
      <c r="I609" s="46">
        <v>2119.08</v>
      </c>
      <c r="J609" s="46">
        <v>1969.39</v>
      </c>
      <c r="K609" s="46">
        <v>1633.98</v>
      </c>
      <c r="L609" s="48">
        <v>131</v>
      </c>
      <c r="M609" s="65" t="s">
        <v>351</v>
      </c>
      <c r="N609" s="2">
        <v>1925868</v>
      </c>
      <c r="O609" s="48">
        <v>1715958</v>
      </c>
      <c r="P609" s="48">
        <v>90893</v>
      </c>
      <c r="Q609" s="48">
        <f t="shared" si="73"/>
        <v>22723.316532000004</v>
      </c>
      <c r="R609" s="48">
        <f>N609*5%</f>
        <v>96293.40000000001</v>
      </c>
      <c r="S609" s="48">
        <f t="shared" si="71"/>
        <v>977.9007713048202</v>
      </c>
      <c r="T609" s="2">
        <f>T604</f>
        <v>2980</v>
      </c>
      <c r="U609" s="4" t="s">
        <v>55</v>
      </c>
      <c r="V609" s="3"/>
    </row>
    <row r="610" spans="1:22" ht="66.75" customHeight="1">
      <c r="A610" s="43" t="s">
        <v>343</v>
      </c>
      <c r="B610" s="43" t="s">
        <v>813</v>
      </c>
      <c r="C610" s="44" t="s">
        <v>792</v>
      </c>
      <c r="D610" s="43">
        <v>1960</v>
      </c>
      <c r="E610" s="45" t="s">
        <v>77</v>
      </c>
      <c r="F610" s="45" t="s">
        <v>349</v>
      </c>
      <c r="G610" s="43">
        <v>3</v>
      </c>
      <c r="H610" s="43">
        <v>2</v>
      </c>
      <c r="I610" s="46">
        <v>994.7</v>
      </c>
      <c r="J610" s="46">
        <v>925.3</v>
      </c>
      <c r="K610" s="46">
        <v>925.3</v>
      </c>
      <c r="L610" s="48">
        <v>40</v>
      </c>
      <c r="M610" s="65" t="s">
        <v>351</v>
      </c>
      <c r="N610" s="2">
        <v>229573</v>
      </c>
      <c r="O610" s="48">
        <v>204551</v>
      </c>
      <c r="P610" s="48">
        <v>10835</v>
      </c>
      <c r="Q610" s="48">
        <f t="shared" si="73"/>
        <v>2708.7318270000005</v>
      </c>
      <c r="R610" s="48">
        <f>N610*5%</f>
        <v>11478.650000000001</v>
      </c>
      <c r="S610" s="48">
        <f t="shared" si="71"/>
        <v>248.1065600345834</v>
      </c>
      <c r="T610" s="2">
        <f>T605</f>
        <v>2980</v>
      </c>
      <c r="U610" s="4" t="s">
        <v>55</v>
      </c>
      <c r="V610" s="3"/>
    </row>
    <row r="611" spans="1:23" ht="21.75" customHeight="1">
      <c r="A611" s="100" t="s">
        <v>344</v>
      </c>
      <c r="B611" s="100" t="s">
        <v>814</v>
      </c>
      <c r="C611" s="88" t="s">
        <v>298</v>
      </c>
      <c r="D611" s="100">
        <v>1960</v>
      </c>
      <c r="E611" s="102" t="s">
        <v>77</v>
      </c>
      <c r="F611" s="102" t="s">
        <v>357</v>
      </c>
      <c r="G611" s="100">
        <v>2</v>
      </c>
      <c r="H611" s="100">
        <v>2</v>
      </c>
      <c r="I611" s="101">
        <v>423.51</v>
      </c>
      <c r="J611" s="101">
        <v>380.7</v>
      </c>
      <c r="K611" s="101">
        <v>72.46</v>
      </c>
      <c r="L611" s="117">
        <v>13</v>
      </c>
      <c r="M611" s="65" t="s">
        <v>351</v>
      </c>
      <c r="N611" s="2">
        <v>687212</v>
      </c>
      <c r="O611" s="48">
        <v>612309</v>
      </c>
      <c r="P611" s="48">
        <v>32434</v>
      </c>
      <c r="Q611" s="48">
        <f t="shared" si="73"/>
        <v>8108.414388000001</v>
      </c>
      <c r="R611" s="48">
        <f>N611*5%</f>
        <v>34360.6</v>
      </c>
      <c r="S611" s="48">
        <f t="shared" si="71"/>
        <v>1805.1273969004467</v>
      </c>
      <c r="T611" s="2">
        <f>T605</f>
        <v>2980</v>
      </c>
      <c r="U611" s="4" t="s">
        <v>55</v>
      </c>
      <c r="V611" s="3"/>
      <c r="W611" s="17"/>
    </row>
    <row r="612" spans="1:23" ht="65.25" customHeight="1">
      <c r="A612" s="100"/>
      <c r="B612" s="100"/>
      <c r="C612" s="88"/>
      <c r="D612" s="100"/>
      <c r="E612" s="102"/>
      <c r="F612" s="102"/>
      <c r="G612" s="100"/>
      <c r="H612" s="100"/>
      <c r="I612" s="101"/>
      <c r="J612" s="101"/>
      <c r="K612" s="101"/>
      <c r="L612" s="117"/>
      <c r="M612" s="65" t="s">
        <v>802</v>
      </c>
      <c r="N612" s="2">
        <v>97305</v>
      </c>
      <c r="O612" s="48">
        <v>86699</v>
      </c>
      <c r="P612" s="48">
        <v>4592</v>
      </c>
      <c r="Q612" s="48">
        <f t="shared" si="73"/>
        <v>1148.09238</v>
      </c>
      <c r="R612" s="48">
        <v>4866</v>
      </c>
      <c r="S612" s="48">
        <f>N612/J611</f>
        <v>255.59495665878646</v>
      </c>
      <c r="T612" s="2">
        <f>T606</f>
        <v>2980</v>
      </c>
      <c r="U612" s="4" t="s">
        <v>55</v>
      </c>
      <c r="V612" s="3"/>
      <c r="W612" s="17"/>
    </row>
    <row r="613" spans="1:23" ht="33" customHeight="1">
      <c r="A613" s="100"/>
      <c r="B613" s="100"/>
      <c r="C613" s="88"/>
      <c r="D613" s="100"/>
      <c r="E613" s="102"/>
      <c r="F613" s="102"/>
      <c r="G613" s="100"/>
      <c r="H613" s="100"/>
      <c r="I613" s="101"/>
      <c r="J613" s="101"/>
      <c r="K613" s="101"/>
      <c r="L613" s="117"/>
      <c r="M613" s="65" t="s">
        <v>750</v>
      </c>
      <c r="N613" s="2">
        <v>350123</v>
      </c>
      <c r="O613" s="48">
        <v>311961</v>
      </c>
      <c r="P613" s="48">
        <v>16515</v>
      </c>
      <c r="Q613" s="48">
        <f t="shared" si="73"/>
        <v>4131.101277000001</v>
      </c>
      <c r="R613" s="48">
        <f>N613*5%</f>
        <v>17506.15</v>
      </c>
      <c r="S613" s="48">
        <f>N613/J611</f>
        <v>919.6821644339375</v>
      </c>
      <c r="T613" s="2">
        <f>T607</f>
        <v>2980</v>
      </c>
      <c r="U613" s="4" t="s">
        <v>55</v>
      </c>
      <c r="V613" s="3"/>
      <c r="W613" s="17"/>
    </row>
    <row r="614" spans="1:23" ht="19.5" customHeight="1">
      <c r="A614" s="100"/>
      <c r="B614" s="100"/>
      <c r="C614" s="88"/>
      <c r="D614" s="100"/>
      <c r="E614" s="102"/>
      <c r="F614" s="102"/>
      <c r="G614" s="100"/>
      <c r="H614" s="100"/>
      <c r="I614" s="101"/>
      <c r="J614" s="101"/>
      <c r="K614" s="101"/>
      <c r="L614" s="117"/>
      <c r="M614" s="65" t="s">
        <v>67</v>
      </c>
      <c r="N614" s="2">
        <f>SUM(N611:N613)</f>
        <v>1134640</v>
      </c>
      <c r="O614" s="2">
        <f>SUM(O611:O613)</f>
        <v>1010969</v>
      </c>
      <c r="P614" s="2">
        <f>SUM(P611:P613)</f>
        <v>53541</v>
      </c>
      <c r="Q614" s="2">
        <f>SUM(Q611:Q613)</f>
        <v>13387.608045</v>
      </c>
      <c r="R614" s="2">
        <f>SUM(R611:R613)</f>
        <v>56732.75</v>
      </c>
      <c r="S614" s="48">
        <f>N614/J611</f>
        <v>2980.4045179931704</v>
      </c>
      <c r="T614" s="2">
        <f>T607</f>
        <v>2980</v>
      </c>
      <c r="U614" s="4"/>
      <c r="V614" s="3"/>
      <c r="W614" s="17"/>
    </row>
    <row r="615" spans="1:23" ht="68.25" customHeight="1">
      <c r="A615" s="43" t="s">
        <v>848</v>
      </c>
      <c r="B615" s="43" t="s">
        <v>815</v>
      </c>
      <c r="C615" s="44" t="s">
        <v>793</v>
      </c>
      <c r="D615" s="43">
        <v>1978</v>
      </c>
      <c r="E615" s="45" t="s">
        <v>77</v>
      </c>
      <c r="F615" s="45" t="s">
        <v>349</v>
      </c>
      <c r="G615" s="43">
        <v>3</v>
      </c>
      <c r="H615" s="43">
        <v>2</v>
      </c>
      <c r="I615" s="46">
        <v>1003.25</v>
      </c>
      <c r="J615" s="46">
        <v>933.25</v>
      </c>
      <c r="K615" s="46">
        <v>678.85</v>
      </c>
      <c r="L615" s="43">
        <v>47</v>
      </c>
      <c r="M615" s="65" t="s">
        <v>1352</v>
      </c>
      <c r="N615" s="2">
        <v>385050</v>
      </c>
      <c r="O615" s="48">
        <v>343082</v>
      </c>
      <c r="P615" s="48">
        <v>18173</v>
      </c>
      <c r="Q615" s="48">
        <f>(N615-R615)*6.21%*20%</f>
        <v>4543.20495</v>
      </c>
      <c r="R615" s="48">
        <f>N615*5%</f>
        <v>19252.5</v>
      </c>
      <c r="S615" s="48">
        <f>N615/J615</f>
        <v>412.59040985802307</v>
      </c>
      <c r="T615" s="2">
        <f>T608</f>
        <v>2980</v>
      </c>
      <c r="U615" s="4" t="s">
        <v>55</v>
      </c>
      <c r="V615" s="3"/>
      <c r="W615" s="17"/>
    </row>
    <row r="616" spans="1:23" ht="68.25" customHeight="1">
      <c r="A616" s="43" t="s">
        <v>345</v>
      </c>
      <c r="B616" s="43" t="s">
        <v>816</v>
      </c>
      <c r="C616" s="44" t="s">
        <v>794</v>
      </c>
      <c r="D616" s="43">
        <v>1970</v>
      </c>
      <c r="E616" s="45" t="s">
        <v>77</v>
      </c>
      <c r="F616" s="45" t="s">
        <v>349</v>
      </c>
      <c r="G616" s="43">
        <v>3</v>
      </c>
      <c r="H616" s="43">
        <v>2</v>
      </c>
      <c r="I616" s="46">
        <v>1037.61</v>
      </c>
      <c r="J616" s="46">
        <v>967.61</v>
      </c>
      <c r="K616" s="46">
        <v>535.21</v>
      </c>
      <c r="L616" s="43">
        <v>55</v>
      </c>
      <c r="M616" s="65" t="s">
        <v>1352</v>
      </c>
      <c r="N616" s="2">
        <v>385050</v>
      </c>
      <c r="O616" s="48">
        <v>343082</v>
      </c>
      <c r="P616" s="48">
        <v>18173</v>
      </c>
      <c r="Q616" s="48">
        <f>(N616-R616)*6.21%*20%</f>
        <v>4543.20495</v>
      </c>
      <c r="R616" s="48">
        <f>N616*5%</f>
        <v>19252.5</v>
      </c>
      <c r="S616" s="48">
        <f>N616/J616</f>
        <v>397.9392523847418</v>
      </c>
      <c r="T616" s="2">
        <f>T609</f>
        <v>2980</v>
      </c>
      <c r="U616" s="4" t="s">
        <v>55</v>
      </c>
      <c r="V616" s="3"/>
      <c r="W616" s="17"/>
    </row>
    <row r="617" spans="1:24" ht="20.25" customHeight="1">
      <c r="A617" s="88" t="s">
        <v>255</v>
      </c>
      <c r="B617" s="88"/>
      <c r="C617" s="88"/>
      <c r="D617" s="43"/>
      <c r="E617" s="43"/>
      <c r="F617" s="43"/>
      <c r="G617" s="43"/>
      <c r="H617" s="43"/>
      <c r="I617" s="46">
        <f>SUM(I600:I616)</f>
        <v>11606.670000000002</v>
      </c>
      <c r="J617" s="46">
        <f>SUM(J600:J616)</f>
        <v>10603.730000000001</v>
      </c>
      <c r="K617" s="46">
        <f>SUM(K600:K616)</f>
        <v>8690.14</v>
      </c>
      <c r="L617" s="48">
        <f>SUM(L600:L616)</f>
        <v>572</v>
      </c>
      <c r="M617" s="43"/>
      <c r="N617" s="22">
        <f>ROUND(N600+N601+N602+N603+N604+N605+N606+N607+N608+N609+N610+N614+N615+N616,0)</f>
        <v>10879540</v>
      </c>
      <c r="O617" s="22">
        <v>9693725</v>
      </c>
      <c r="P617" s="22">
        <f>ROUND(P600+P601+P602+P603+P604+P605+P606+P607+P608+P609+P610+P614+P615+P616,0)</f>
        <v>513460</v>
      </c>
      <c r="Q617" s="22">
        <f>ROUND(Q600+Q601+Q602+Q603+Q604+Q605+Q606+Q607+Q608+Q609+Q610+Q614+Q615+Q616,0)</f>
        <v>128367</v>
      </c>
      <c r="R617" s="22">
        <f>ROUND(R600+R601+R602+R603+R604+R605+R606+R607+R608+R609+R610+R614+R615+R616,0)</f>
        <v>543988</v>
      </c>
      <c r="S617" s="48">
        <f>N617/J617</f>
        <v>1026.0106585135607</v>
      </c>
      <c r="T617" s="2">
        <f>T609</f>
        <v>2980</v>
      </c>
      <c r="U617" s="4"/>
      <c r="V617" s="5"/>
      <c r="X617" s="30">
        <f>ROUND(SUM(O617:R617),0)</f>
        <v>10879540</v>
      </c>
    </row>
    <row r="618" spans="1:24" s="15" customFormat="1" ht="21" customHeight="1">
      <c r="A618" s="76" t="s">
        <v>283</v>
      </c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X618" s="25"/>
    </row>
    <row r="619" spans="1:24" s="15" customFormat="1" ht="21" customHeight="1">
      <c r="A619" s="76" t="s">
        <v>211</v>
      </c>
      <c r="B619" s="76"/>
      <c r="C619" s="77"/>
      <c r="D619" s="78"/>
      <c r="E619" s="78"/>
      <c r="F619" s="78"/>
      <c r="G619" s="79"/>
      <c r="H619" s="79"/>
      <c r="I619" s="80"/>
      <c r="J619" s="80"/>
      <c r="K619" s="80"/>
      <c r="L619" s="79"/>
      <c r="M619" s="77"/>
      <c r="N619" s="80"/>
      <c r="O619" s="80"/>
      <c r="P619" s="80"/>
      <c r="Q619" s="80"/>
      <c r="R619" s="80"/>
      <c r="S619" s="79"/>
      <c r="T619" s="80"/>
      <c r="U619" s="78"/>
      <c r="X619" s="25"/>
    </row>
    <row r="620" spans="1:24" s="15" customFormat="1" ht="12.75">
      <c r="A620" s="38"/>
      <c r="B620" s="38"/>
      <c r="C620" s="33" t="s">
        <v>1273</v>
      </c>
      <c r="D620" s="50"/>
      <c r="E620" s="50"/>
      <c r="F620" s="50"/>
      <c r="G620" s="39"/>
      <c r="H620" s="39"/>
      <c r="I620" s="40"/>
      <c r="J620" s="40"/>
      <c r="K620" s="40"/>
      <c r="L620" s="41"/>
      <c r="M620" s="33"/>
      <c r="N620" s="40"/>
      <c r="O620" s="40"/>
      <c r="P620" s="40"/>
      <c r="Q620" s="40"/>
      <c r="R620" s="40"/>
      <c r="S620" s="41"/>
      <c r="T620" s="40"/>
      <c r="U620" s="50"/>
      <c r="X620" s="25"/>
    </row>
    <row r="621" spans="1:22" ht="30" customHeight="1">
      <c r="A621" s="100" t="s">
        <v>346</v>
      </c>
      <c r="B621" s="100" t="s">
        <v>65</v>
      </c>
      <c r="C621" s="88" t="s">
        <v>284</v>
      </c>
      <c r="D621" s="100">
        <v>1980</v>
      </c>
      <c r="E621" s="102" t="s">
        <v>1274</v>
      </c>
      <c r="F621" s="102" t="s">
        <v>349</v>
      </c>
      <c r="G621" s="100">
        <v>5</v>
      </c>
      <c r="H621" s="100">
        <v>6</v>
      </c>
      <c r="I621" s="101">
        <v>5178</v>
      </c>
      <c r="J621" s="101">
        <v>4028.22</v>
      </c>
      <c r="K621" s="101">
        <v>3515.78</v>
      </c>
      <c r="L621" s="115">
        <v>168</v>
      </c>
      <c r="M621" s="65" t="s">
        <v>351</v>
      </c>
      <c r="N621" s="2">
        <v>1185862</v>
      </c>
      <c r="O621" s="48">
        <f>(N621-R621)*93.79%</f>
        <v>1056608.97131</v>
      </c>
      <c r="P621" s="48">
        <f>(N621-R621)*6.21%*80%</f>
        <v>55967.942952000005</v>
      </c>
      <c r="Q621" s="48">
        <f>(N621-R621)*6.21%*20%</f>
        <v>13991.985738000001</v>
      </c>
      <c r="R621" s="48">
        <f>N621*5%</f>
        <v>59293.100000000006</v>
      </c>
      <c r="S621" s="48">
        <f>N621/J621</f>
        <v>294.38858850807554</v>
      </c>
      <c r="T621" s="2">
        <v>742</v>
      </c>
      <c r="U621" s="4" t="s">
        <v>55</v>
      </c>
      <c r="V621" s="3"/>
    </row>
    <row r="622" spans="1:22" ht="33" customHeight="1">
      <c r="A622" s="100"/>
      <c r="B622" s="100"/>
      <c r="C622" s="88"/>
      <c r="D622" s="100"/>
      <c r="E622" s="102"/>
      <c r="F622" s="102"/>
      <c r="G622" s="100"/>
      <c r="H622" s="100"/>
      <c r="I622" s="101"/>
      <c r="J622" s="101"/>
      <c r="K622" s="101"/>
      <c r="L622" s="115"/>
      <c r="M622" s="65" t="s">
        <v>2</v>
      </c>
      <c r="N622" s="2">
        <v>933258</v>
      </c>
      <c r="O622" s="48">
        <f>(N622-R622)*93.79%</f>
        <v>831537.54429</v>
      </c>
      <c r="P622" s="48">
        <f>(N622-R622)*6.21%*80%</f>
        <v>44046.044568000005</v>
      </c>
      <c r="Q622" s="48">
        <f>(N622-R622)*6.21%*20%</f>
        <v>11011.511142000001</v>
      </c>
      <c r="R622" s="48">
        <f>N622*5%</f>
        <v>46662.9</v>
      </c>
      <c r="S622" s="48">
        <f>N622/J621</f>
        <v>231.67999761681338</v>
      </c>
      <c r="T622" s="2">
        <v>742</v>
      </c>
      <c r="U622" s="4" t="s">
        <v>55</v>
      </c>
      <c r="V622" s="3"/>
    </row>
    <row r="623" spans="1:22" ht="33" customHeight="1">
      <c r="A623" s="100"/>
      <c r="B623" s="100"/>
      <c r="C623" s="88"/>
      <c r="D623" s="100"/>
      <c r="E623" s="102"/>
      <c r="F623" s="102"/>
      <c r="G623" s="100"/>
      <c r="H623" s="100"/>
      <c r="I623" s="101"/>
      <c r="J623" s="101"/>
      <c r="K623" s="101"/>
      <c r="L623" s="115"/>
      <c r="M623" s="65" t="s">
        <v>750</v>
      </c>
      <c r="N623" s="2">
        <v>715552</v>
      </c>
      <c r="O623" s="48">
        <f>(N623-R623)*93.79%</f>
        <v>637560.4097600001</v>
      </c>
      <c r="P623" s="48">
        <f>(N623-R623)*6.21%*80%</f>
        <v>33771.19219200001</v>
      </c>
      <c r="Q623" s="48">
        <f>(N623-R623)*6.21%*20%</f>
        <v>8442.798048000002</v>
      </c>
      <c r="R623" s="48">
        <f>N623*5%</f>
        <v>35777.6</v>
      </c>
      <c r="S623" s="48">
        <f>N623/J621</f>
        <v>177.63478658067336</v>
      </c>
      <c r="T623" s="2">
        <v>742</v>
      </c>
      <c r="U623" s="4" t="s">
        <v>55</v>
      </c>
      <c r="V623" s="3"/>
    </row>
    <row r="624" spans="1:22" ht="47.25" customHeight="1">
      <c r="A624" s="100"/>
      <c r="B624" s="100"/>
      <c r="C624" s="88"/>
      <c r="D624" s="100"/>
      <c r="E624" s="102"/>
      <c r="F624" s="102"/>
      <c r="G624" s="100"/>
      <c r="H624" s="100"/>
      <c r="I624" s="101"/>
      <c r="J624" s="101"/>
      <c r="K624" s="101"/>
      <c r="L624" s="115"/>
      <c r="M624" s="65" t="s">
        <v>373</v>
      </c>
      <c r="N624" s="2">
        <v>153027</v>
      </c>
      <c r="O624" s="48">
        <f>(N624-R624)*93.79%</f>
        <v>136347.822135</v>
      </c>
      <c r="P624" s="48">
        <f>(N624-R624)*6.21%*80%</f>
        <v>7222.262291999999</v>
      </c>
      <c r="Q624" s="48">
        <f>(N624-R624)*6.21%*20%</f>
        <v>1805.5655729999999</v>
      </c>
      <c r="R624" s="48">
        <f>N624*5%</f>
        <v>7651.35</v>
      </c>
      <c r="S624" s="48">
        <f>N624/J621</f>
        <v>37.98873944322803</v>
      </c>
      <c r="T624" s="2">
        <v>742</v>
      </c>
      <c r="U624" s="4" t="s">
        <v>55</v>
      </c>
      <c r="V624" s="3"/>
    </row>
    <row r="625" spans="1:22" ht="24" customHeight="1">
      <c r="A625" s="100"/>
      <c r="B625" s="100"/>
      <c r="C625" s="88"/>
      <c r="D625" s="100"/>
      <c r="E625" s="102"/>
      <c r="F625" s="102"/>
      <c r="G625" s="100"/>
      <c r="H625" s="100"/>
      <c r="I625" s="101"/>
      <c r="J625" s="101"/>
      <c r="K625" s="101"/>
      <c r="L625" s="115"/>
      <c r="M625" s="65" t="s">
        <v>67</v>
      </c>
      <c r="N625" s="2">
        <f>SUM(N621:N624)</f>
        <v>2987699</v>
      </c>
      <c r="O625" s="2">
        <f>SUM(O621:O624)</f>
        <v>2662054.7474950003</v>
      </c>
      <c r="P625" s="2">
        <f>SUM(P621:P624)</f>
        <v>141007.442004</v>
      </c>
      <c r="Q625" s="2">
        <f>SUM(Q621:Q624)</f>
        <v>35251.860501</v>
      </c>
      <c r="R625" s="2">
        <f>SUM(R621:R624)</f>
        <v>149384.95</v>
      </c>
      <c r="S625" s="48">
        <f>N625/J621</f>
        <v>741.6921121487903</v>
      </c>
      <c r="T625" s="2">
        <v>742</v>
      </c>
      <c r="U625" s="4"/>
      <c r="V625" s="3"/>
    </row>
    <row r="626" spans="1:24" ht="20.25" customHeight="1">
      <c r="A626" s="88" t="s">
        <v>255</v>
      </c>
      <c r="B626" s="88"/>
      <c r="C626" s="88"/>
      <c r="D626" s="43"/>
      <c r="E626" s="43"/>
      <c r="F626" s="43"/>
      <c r="G626" s="43"/>
      <c r="H626" s="43"/>
      <c r="I626" s="46">
        <f>SUM(I621)</f>
        <v>5178</v>
      </c>
      <c r="J626" s="46">
        <f>SUM(J621)</f>
        <v>4028.22</v>
      </c>
      <c r="K626" s="46">
        <f>SUM(K621)</f>
        <v>3515.78</v>
      </c>
      <c r="L626" s="48">
        <f>SUM(L621)</f>
        <v>168</v>
      </c>
      <c r="M626" s="43"/>
      <c r="N626" s="22">
        <f>ROUND(N625,0)</f>
        <v>2987699</v>
      </c>
      <c r="O626" s="22">
        <f>ROUND(O625,0)</f>
        <v>2662055</v>
      </c>
      <c r="P626" s="22">
        <f>ROUND(P625,0)</f>
        <v>141007</v>
      </c>
      <c r="Q626" s="22">
        <f>ROUND(Q625,0)</f>
        <v>35252</v>
      </c>
      <c r="R626" s="22">
        <f>ROUND(R625,0)</f>
        <v>149385</v>
      </c>
      <c r="S626" s="48">
        <f>N626/J626</f>
        <v>741.6921121487903</v>
      </c>
      <c r="T626" s="2">
        <v>742</v>
      </c>
      <c r="U626" s="4"/>
      <c r="V626" s="5"/>
      <c r="X626" s="30">
        <f>ROUND(SUM(O626:R626),0)</f>
        <v>2987699</v>
      </c>
    </row>
    <row r="627" spans="1:21" ht="19.5" customHeight="1">
      <c r="A627" s="127" t="s">
        <v>1300</v>
      </c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</row>
    <row r="628" spans="1:21" ht="18" customHeight="1">
      <c r="A628" s="61"/>
      <c r="B628" s="61"/>
      <c r="C628" s="7" t="s">
        <v>300</v>
      </c>
      <c r="D628" s="47"/>
      <c r="E628" s="47"/>
      <c r="F628" s="47"/>
      <c r="G628" s="11"/>
      <c r="H628" s="11"/>
      <c r="I628" s="37"/>
      <c r="J628" s="37"/>
      <c r="K628" s="37"/>
      <c r="L628" s="10"/>
      <c r="M628" s="7"/>
      <c r="N628" s="37"/>
      <c r="O628" s="37"/>
      <c r="P628" s="37"/>
      <c r="Q628" s="37"/>
      <c r="R628" s="37"/>
      <c r="S628" s="10"/>
      <c r="T628" s="37"/>
      <c r="U628" s="47"/>
    </row>
    <row r="629" spans="1:22" ht="19.5" customHeight="1">
      <c r="A629" s="121">
        <v>212</v>
      </c>
      <c r="B629" s="122" t="s">
        <v>65</v>
      </c>
      <c r="C629" s="88" t="s">
        <v>673</v>
      </c>
      <c r="D629" s="100">
        <v>1993</v>
      </c>
      <c r="E629" s="102" t="s">
        <v>77</v>
      </c>
      <c r="F629" s="102" t="s">
        <v>358</v>
      </c>
      <c r="G629" s="100">
        <v>16</v>
      </c>
      <c r="H629" s="100">
        <v>1</v>
      </c>
      <c r="I629" s="101">
        <v>5465.85</v>
      </c>
      <c r="J629" s="101">
        <v>5272.56</v>
      </c>
      <c r="K629" s="101">
        <v>3966.96</v>
      </c>
      <c r="L629" s="100">
        <v>254</v>
      </c>
      <c r="M629" s="65" t="s">
        <v>534</v>
      </c>
      <c r="N629" s="2">
        <v>480124</v>
      </c>
      <c r="O629" s="48">
        <f>(N629-R629)*93.79%</f>
        <v>427792.88462</v>
      </c>
      <c r="P629" s="48">
        <f>(N629-R629)*6.21%*80%</f>
        <v>22659.932304</v>
      </c>
      <c r="Q629" s="48">
        <f>(N629-R629)*6.21%*20%</f>
        <v>5664.983076</v>
      </c>
      <c r="R629" s="48">
        <f>N629*5%</f>
        <v>24006.2</v>
      </c>
      <c r="S629" s="48">
        <f>N629/J629</f>
        <v>91.0608888281973</v>
      </c>
      <c r="T629" s="2">
        <v>4360</v>
      </c>
      <c r="U629" s="4" t="s">
        <v>1338</v>
      </c>
      <c r="V629" s="3"/>
    </row>
    <row r="630" spans="1:22" ht="27.75" customHeight="1">
      <c r="A630" s="121"/>
      <c r="B630" s="122"/>
      <c r="C630" s="88"/>
      <c r="D630" s="100"/>
      <c r="E630" s="102"/>
      <c r="F630" s="102"/>
      <c r="G630" s="100"/>
      <c r="H630" s="100"/>
      <c r="I630" s="101"/>
      <c r="J630" s="101"/>
      <c r="K630" s="101"/>
      <c r="L630" s="100"/>
      <c r="M630" s="65" t="s">
        <v>750</v>
      </c>
      <c r="N630" s="2">
        <v>1999970</v>
      </c>
      <c r="O630" s="48">
        <f>(N630-R630)*93.79%</f>
        <v>1781983.26985</v>
      </c>
      <c r="P630" s="48">
        <f>(N630-R630)*6.21%*80%</f>
        <v>94390.58412000001</v>
      </c>
      <c r="Q630" s="48">
        <f>(N630-R630)*6.21%*20%</f>
        <v>23597.646030000004</v>
      </c>
      <c r="R630" s="48">
        <f>N630*5%</f>
        <v>99998.5</v>
      </c>
      <c r="S630" s="48">
        <f>N630/J629</f>
        <v>379.3166886673646</v>
      </c>
      <c r="T630" s="2">
        <f>T629</f>
        <v>4360</v>
      </c>
      <c r="U630" s="4" t="s">
        <v>1338</v>
      </c>
      <c r="V630" s="3"/>
    </row>
    <row r="631" spans="1:22" ht="18" customHeight="1">
      <c r="A631" s="121"/>
      <c r="B631" s="122"/>
      <c r="C631" s="88"/>
      <c r="D631" s="100"/>
      <c r="E631" s="102"/>
      <c r="F631" s="102"/>
      <c r="G631" s="100"/>
      <c r="H631" s="100"/>
      <c r="I631" s="101"/>
      <c r="J631" s="101"/>
      <c r="K631" s="101"/>
      <c r="L631" s="100"/>
      <c r="M631" s="65" t="s">
        <v>67</v>
      </c>
      <c r="N631" s="2">
        <f>SUM(N629:N630)</f>
        <v>2480094</v>
      </c>
      <c r="O631" s="2">
        <v>2209775</v>
      </c>
      <c r="P631" s="2">
        <f>SUM(P629:P630)</f>
        <v>117050.51642400002</v>
      </c>
      <c r="Q631" s="2">
        <f>SUM(Q629:Q630)</f>
        <v>29262.629106000004</v>
      </c>
      <c r="R631" s="2">
        <f>SUM(R629:R630)</f>
        <v>124004.7</v>
      </c>
      <c r="S631" s="48">
        <f>N631/J629</f>
        <v>470.37757749556187</v>
      </c>
      <c r="T631" s="2">
        <f>T630</f>
        <v>4360</v>
      </c>
      <c r="U631" s="4"/>
      <c r="V631" s="3"/>
    </row>
    <row r="632" spans="1:22" ht="53.25" customHeight="1">
      <c r="A632" s="121">
        <f>A629+1</f>
        <v>213</v>
      </c>
      <c r="B632" s="122" t="s">
        <v>66</v>
      </c>
      <c r="C632" s="88" t="s">
        <v>625</v>
      </c>
      <c r="D632" s="100">
        <v>1998</v>
      </c>
      <c r="E632" s="102" t="s">
        <v>77</v>
      </c>
      <c r="F632" s="102" t="s">
        <v>372</v>
      </c>
      <c r="G632" s="100">
        <v>13</v>
      </c>
      <c r="H632" s="100">
        <v>1</v>
      </c>
      <c r="I632" s="101">
        <v>5232.14</v>
      </c>
      <c r="J632" s="101">
        <v>4667.41</v>
      </c>
      <c r="K632" s="101">
        <v>4667.41</v>
      </c>
      <c r="L632" s="100">
        <v>133</v>
      </c>
      <c r="M632" s="65" t="s">
        <v>802</v>
      </c>
      <c r="N632" s="2">
        <v>670472</v>
      </c>
      <c r="O632" s="48">
        <f>(N632-R632)*93.79%</f>
        <v>597393.90436</v>
      </c>
      <c r="P632" s="48">
        <f>(N632-R632)*6.21%*80%</f>
        <v>31643.596512000004</v>
      </c>
      <c r="Q632" s="48">
        <f>(N632-R632)*6.21%*20%</f>
        <v>7910.899128000001</v>
      </c>
      <c r="R632" s="48">
        <f>N632*5%</f>
        <v>33523.6</v>
      </c>
      <c r="S632" s="48">
        <f>N632/J632</f>
        <v>143.6496900850793</v>
      </c>
      <c r="T632" s="2">
        <f>T631</f>
        <v>4360</v>
      </c>
      <c r="U632" s="4" t="s">
        <v>1338</v>
      </c>
      <c r="V632" s="3"/>
    </row>
    <row r="633" spans="1:22" ht="42.75" customHeight="1">
      <c r="A633" s="121"/>
      <c r="B633" s="122"/>
      <c r="C633" s="88"/>
      <c r="D633" s="100"/>
      <c r="E633" s="102"/>
      <c r="F633" s="102"/>
      <c r="G633" s="100"/>
      <c r="H633" s="100"/>
      <c r="I633" s="101"/>
      <c r="J633" s="101"/>
      <c r="K633" s="101"/>
      <c r="L633" s="100"/>
      <c r="M633" s="65" t="s">
        <v>753</v>
      </c>
      <c r="N633" s="2">
        <v>966327</v>
      </c>
      <c r="O633" s="48">
        <f>(N633-R633)*93.79%</f>
        <v>861002.188635</v>
      </c>
      <c r="P633" s="48">
        <f>(N633-R633)*6.21%*80%</f>
        <v>45606.769092</v>
      </c>
      <c r="Q633" s="48">
        <f>(N633-R633)*6.21%*20%</f>
        <v>11401.692273</v>
      </c>
      <c r="R633" s="48">
        <f>N633*5%</f>
        <v>48316.350000000006</v>
      </c>
      <c r="S633" s="48">
        <f>N633/J632</f>
        <v>207.0370933772692</v>
      </c>
      <c r="T633" s="2">
        <f>T632</f>
        <v>4360</v>
      </c>
      <c r="U633" s="4" t="s">
        <v>1338</v>
      </c>
      <c r="V633" s="3"/>
    </row>
    <row r="634" spans="1:22" ht="24.75" customHeight="1">
      <c r="A634" s="121"/>
      <c r="B634" s="122"/>
      <c r="C634" s="88"/>
      <c r="D634" s="100"/>
      <c r="E634" s="102"/>
      <c r="F634" s="102"/>
      <c r="G634" s="100"/>
      <c r="H634" s="100"/>
      <c r="I634" s="101"/>
      <c r="J634" s="101"/>
      <c r="K634" s="101"/>
      <c r="L634" s="100"/>
      <c r="M634" s="65" t="s">
        <v>67</v>
      </c>
      <c r="N634" s="2">
        <f>SUM(N632:N633)</f>
        <v>1636799</v>
      </c>
      <c r="O634" s="2">
        <f>SUM(O632:O633)</f>
        <v>1458396.092995</v>
      </c>
      <c r="P634" s="2">
        <f>SUM(P632:P633)</f>
        <v>77250.365604</v>
      </c>
      <c r="Q634" s="2">
        <f>SUM(Q632:Q633)</f>
        <v>19312.591401</v>
      </c>
      <c r="R634" s="2">
        <f>SUM(R632:R633)</f>
        <v>81839.95000000001</v>
      </c>
      <c r="S634" s="48">
        <f>N634/J632</f>
        <v>350.6867834623485</v>
      </c>
      <c r="T634" s="2">
        <f>T633</f>
        <v>4360</v>
      </c>
      <c r="U634" s="4"/>
      <c r="V634" s="3"/>
    </row>
    <row r="635" spans="1:22" ht="69" customHeight="1">
      <c r="A635" s="43" t="s">
        <v>347</v>
      </c>
      <c r="B635" s="43" t="s">
        <v>805</v>
      </c>
      <c r="C635" s="44" t="s">
        <v>589</v>
      </c>
      <c r="D635" s="43">
        <v>1968</v>
      </c>
      <c r="E635" s="45" t="s">
        <v>77</v>
      </c>
      <c r="F635" s="45" t="s">
        <v>358</v>
      </c>
      <c r="G635" s="43">
        <v>5</v>
      </c>
      <c r="H635" s="43">
        <v>3</v>
      </c>
      <c r="I635" s="46">
        <v>3152.19</v>
      </c>
      <c r="J635" s="46">
        <v>2911.18</v>
      </c>
      <c r="K635" s="46">
        <v>2911.18</v>
      </c>
      <c r="L635" s="43">
        <v>121</v>
      </c>
      <c r="M635" s="65" t="s">
        <v>534</v>
      </c>
      <c r="N635" s="2">
        <v>544779</v>
      </c>
      <c r="O635" s="48">
        <f>(N635-R635)*93.79%</f>
        <v>485400.81289500004</v>
      </c>
      <c r="P635" s="48">
        <f>(N635-R635)*6.21%*80%</f>
        <v>25711.389684</v>
      </c>
      <c r="Q635" s="48">
        <f>(N635-R635)*6.21%*20%</f>
        <v>6427.847421</v>
      </c>
      <c r="R635" s="48">
        <f>N635*5%</f>
        <v>27238.95</v>
      </c>
      <c r="S635" s="48">
        <f>N635/J635</f>
        <v>187.1333960799401</v>
      </c>
      <c r="T635" s="2">
        <f>T633</f>
        <v>4360</v>
      </c>
      <c r="U635" s="4" t="s">
        <v>1338</v>
      </c>
      <c r="V635" s="3"/>
    </row>
    <row r="636" spans="1:22" ht="30" customHeight="1">
      <c r="A636" s="100" t="s">
        <v>348</v>
      </c>
      <c r="B636" s="100" t="s">
        <v>806</v>
      </c>
      <c r="C636" s="88" t="s">
        <v>669</v>
      </c>
      <c r="D636" s="100">
        <v>1988</v>
      </c>
      <c r="E636" s="102" t="s">
        <v>77</v>
      </c>
      <c r="F636" s="102" t="s">
        <v>358</v>
      </c>
      <c r="G636" s="100">
        <v>9</v>
      </c>
      <c r="H636" s="100">
        <v>4</v>
      </c>
      <c r="I636" s="101">
        <v>9001.4</v>
      </c>
      <c r="J636" s="101">
        <v>7930.2</v>
      </c>
      <c r="K636" s="101">
        <v>5672.27</v>
      </c>
      <c r="L636" s="100">
        <v>426</v>
      </c>
      <c r="M636" s="65" t="s">
        <v>411</v>
      </c>
      <c r="N636" s="2">
        <v>4017750</v>
      </c>
      <c r="O636" s="48">
        <f>(N636-R636)*93.79%</f>
        <v>3579835.33875</v>
      </c>
      <c r="P636" s="48">
        <f>(N636-R636)*6.21%*80%</f>
        <v>189621.72900000002</v>
      </c>
      <c r="Q636" s="48">
        <f>(N636-R636)*6.21%*20%</f>
        <v>47405.432250000005</v>
      </c>
      <c r="R636" s="48">
        <f>N636*5%</f>
        <v>200887.5</v>
      </c>
      <c r="S636" s="48">
        <f>N636/J636</f>
        <v>506.6391768177347</v>
      </c>
      <c r="T636" s="2">
        <f>T633</f>
        <v>4360</v>
      </c>
      <c r="U636" s="4" t="s">
        <v>1338</v>
      </c>
      <c r="V636" s="3"/>
    </row>
    <row r="637" spans="1:22" ht="29.25" customHeight="1">
      <c r="A637" s="100"/>
      <c r="B637" s="100"/>
      <c r="C637" s="88"/>
      <c r="D637" s="100"/>
      <c r="E637" s="102"/>
      <c r="F637" s="102"/>
      <c r="G637" s="100"/>
      <c r="H637" s="100"/>
      <c r="I637" s="101"/>
      <c r="J637" s="101"/>
      <c r="K637" s="101"/>
      <c r="L637" s="100"/>
      <c r="M637" s="65" t="s">
        <v>2</v>
      </c>
      <c r="N637" s="2">
        <v>1752860</v>
      </c>
      <c r="O637" s="48">
        <f>(N637-R637)*93.79%</f>
        <v>1561807.0243000002</v>
      </c>
      <c r="P637" s="48">
        <f>(N637-R637)*6.21%*80%</f>
        <v>82727.98056000001</v>
      </c>
      <c r="Q637" s="48">
        <f>(N637-R637)*6.21%*20%</f>
        <v>20681.995140000003</v>
      </c>
      <c r="R637" s="48">
        <f>N637*5%</f>
        <v>87643</v>
      </c>
      <c r="S637" s="48">
        <f>N637/J636</f>
        <v>221.03603944415022</v>
      </c>
      <c r="T637" s="2">
        <f>T633</f>
        <v>4360</v>
      </c>
      <c r="U637" s="4" t="s">
        <v>1338</v>
      </c>
      <c r="V637" s="3"/>
    </row>
    <row r="638" spans="1:22" ht="17.25" customHeight="1">
      <c r="A638" s="100"/>
      <c r="B638" s="100"/>
      <c r="C638" s="88"/>
      <c r="D638" s="100"/>
      <c r="E638" s="102"/>
      <c r="F638" s="102"/>
      <c r="G638" s="100"/>
      <c r="H638" s="100"/>
      <c r="I638" s="101"/>
      <c r="J638" s="101"/>
      <c r="K638" s="101"/>
      <c r="L638" s="100"/>
      <c r="M638" s="65" t="s">
        <v>67</v>
      </c>
      <c r="N638" s="2">
        <f>SUM(N636:N637)</f>
        <v>5770610</v>
      </c>
      <c r="O638" s="2">
        <f>SUM(O636:O637)</f>
        <v>5141642.363050001</v>
      </c>
      <c r="P638" s="2">
        <f>SUM(P636:P637)</f>
        <v>272349.70956000005</v>
      </c>
      <c r="Q638" s="2">
        <f>SUM(Q636:Q637)</f>
        <v>68087.42739000001</v>
      </c>
      <c r="R638" s="2">
        <f>SUM(R636:R637)</f>
        <v>288530.5</v>
      </c>
      <c r="S638" s="48">
        <f>N638/J636</f>
        <v>727.675216261885</v>
      </c>
      <c r="T638" s="2">
        <f>T633</f>
        <v>4360</v>
      </c>
      <c r="U638" s="4"/>
      <c r="V638" s="3"/>
    </row>
    <row r="639" spans="1:22" ht="62.25" customHeight="1">
      <c r="A639" s="43" t="s">
        <v>877</v>
      </c>
      <c r="B639" s="43" t="s">
        <v>807</v>
      </c>
      <c r="C639" s="44" t="s">
        <v>1363</v>
      </c>
      <c r="D639" s="43">
        <v>1985</v>
      </c>
      <c r="E639" s="45" t="s">
        <v>77</v>
      </c>
      <c r="F639" s="45" t="s">
        <v>358</v>
      </c>
      <c r="G639" s="43">
        <v>16</v>
      </c>
      <c r="H639" s="43">
        <v>1</v>
      </c>
      <c r="I639" s="46">
        <v>6952.31</v>
      </c>
      <c r="J639" s="46">
        <v>5241.03</v>
      </c>
      <c r="K639" s="46">
        <v>4013.4</v>
      </c>
      <c r="L639" s="43">
        <v>250</v>
      </c>
      <c r="M639" s="65" t="s">
        <v>750</v>
      </c>
      <c r="N639" s="2">
        <v>2442822</v>
      </c>
      <c r="O639" s="48">
        <f>(N639-R639)*93.79%</f>
        <v>2176566.6161100003</v>
      </c>
      <c r="P639" s="48">
        <f>(N639-R639)*6.21%*80%</f>
        <v>115291.427112</v>
      </c>
      <c r="Q639" s="48">
        <f>(N639-R639)*6.21%*20%</f>
        <v>28822.856778</v>
      </c>
      <c r="R639" s="48">
        <f>N639*5%</f>
        <v>122141.1</v>
      </c>
      <c r="S639" s="48">
        <f>N639/J639</f>
        <v>466.09578651524606</v>
      </c>
      <c r="T639" s="2">
        <f>T633</f>
        <v>4360</v>
      </c>
      <c r="U639" s="4" t="s">
        <v>1338</v>
      </c>
      <c r="V639" s="3"/>
    </row>
    <row r="640" spans="1:22" ht="66" customHeight="1">
      <c r="A640" s="43" t="s">
        <v>878</v>
      </c>
      <c r="B640" s="43" t="s">
        <v>808</v>
      </c>
      <c r="C640" s="44" t="s">
        <v>626</v>
      </c>
      <c r="D640" s="43">
        <v>1995</v>
      </c>
      <c r="E640" s="45" t="s">
        <v>77</v>
      </c>
      <c r="F640" s="45" t="s">
        <v>372</v>
      </c>
      <c r="G640" s="43">
        <v>12</v>
      </c>
      <c r="H640" s="43">
        <v>1</v>
      </c>
      <c r="I640" s="46">
        <v>4270.77</v>
      </c>
      <c r="J640" s="46">
        <v>4182.89</v>
      </c>
      <c r="K640" s="46">
        <v>3257.95</v>
      </c>
      <c r="L640" s="43">
        <v>143</v>
      </c>
      <c r="M640" s="65" t="s">
        <v>534</v>
      </c>
      <c r="N640" s="2">
        <v>360852</v>
      </c>
      <c r="O640" s="48">
        <v>321520</v>
      </c>
      <c r="P640" s="48">
        <f>(N640-R640)*6.21%*80%</f>
        <v>17030.770992</v>
      </c>
      <c r="Q640" s="48">
        <f>(N640-R640)*6.21%*20%</f>
        <v>4257.692748</v>
      </c>
      <c r="R640" s="48">
        <f>N640*5%</f>
        <v>18042.600000000002</v>
      </c>
      <c r="S640" s="48">
        <f>N640/J640</f>
        <v>86.26858463885017</v>
      </c>
      <c r="T640" s="2">
        <f>T633</f>
        <v>4360</v>
      </c>
      <c r="U640" s="4" t="s">
        <v>1338</v>
      </c>
      <c r="V640" s="3"/>
    </row>
    <row r="641" spans="1:22" ht="63" customHeight="1">
      <c r="A641" s="43" t="s">
        <v>879</v>
      </c>
      <c r="B641" s="43" t="s">
        <v>809</v>
      </c>
      <c r="C641" s="44" t="s">
        <v>458</v>
      </c>
      <c r="D641" s="43">
        <v>1962</v>
      </c>
      <c r="E641" s="45" t="s">
        <v>77</v>
      </c>
      <c r="F641" s="45" t="s">
        <v>349</v>
      </c>
      <c r="G641" s="43">
        <v>4</v>
      </c>
      <c r="H641" s="43">
        <v>4</v>
      </c>
      <c r="I641" s="46">
        <v>1935</v>
      </c>
      <c r="J641" s="46">
        <v>1755</v>
      </c>
      <c r="K641" s="46">
        <v>1755</v>
      </c>
      <c r="L641" s="43">
        <v>93</v>
      </c>
      <c r="M641" s="65" t="s">
        <v>351</v>
      </c>
      <c r="N641" s="2">
        <v>1650015</v>
      </c>
      <c r="O641" s="48">
        <v>1470171</v>
      </c>
      <c r="P641" s="48">
        <f>(N641-R641)*6.21%*80%</f>
        <v>77874.10794</v>
      </c>
      <c r="Q641" s="48">
        <f>(N641-R641)*6.21%*20%</f>
        <v>19468.526985</v>
      </c>
      <c r="R641" s="48">
        <f>N641*5%</f>
        <v>82500.75</v>
      </c>
      <c r="S641" s="48">
        <f>N641/J641</f>
        <v>940.1794871794872</v>
      </c>
      <c r="T641" s="2">
        <f>T633</f>
        <v>4360</v>
      </c>
      <c r="U641" s="4" t="s">
        <v>1338</v>
      </c>
      <c r="V641" s="3"/>
    </row>
    <row r="642" spans="1:22" ht="38.25" customHeight="1">
      <c r="A642" s="100" t="s">
        <v>880</v>
      </c>
      <c r="B642" s="100" t="s">
        <v>810</v>
      </c>
      <c r="C642" s="88" t="s">
        <v>711</v>
      </c>
      <c r="D642" s="100">
        <v>1964</v>
      </c>
      <c r="E642" s="102" t="s">
        <v>77</v>
      </c>
      <c r="F642" s="102" t="s">
        <v>349</v>
      </c>
      <c r="G642" s="100">
        <v>5</v>
      </c>
      <c r="H642" s="100">
        <v>5</v>
      </c>
      <c r="I642" s="101">
        <v>3375.51</v>
      </c>
      <c r="J642" s="101">
        <v>3214</v>
      </c>
      <c r="K642" s="101">
        <v>3214</v>
      </c>
      <c r="L642" s="100">
        <v>121</v>
      </c>
      <c r="M642" s="65" t="s">
        <v>411</v>
      </c>
      <c r="N642" s="2">
        <v>1855472</v>
      </c>
      <c r="O642" s="48">
        <f>(N642-R642)*93.79%</f>
        <v>1653234.82936</v>
      </c>
      <c r="P642" s="48">
        <f>(N642-R642)*6.21%*80%</f>
        <v>87570.85651200001</v>
      </c>
      <c r="Q642" s="48">
        <f>(N642-R642)*6.21%*20%</f>
        <v>21892.714128000003</v>
      </c>
      <c r="R642" s="48">
        <f>N642*5%</f>
        <v>92773.6</v>
      </c>
      <c r="S642" s="48">
        <f>N642/J642</f>
        <v>577.3092719352832</v>
      </c>
      <c r="T642" s="2">
        <f>T634</f>
        <v>4360</v>
      </c>
      <c r="U642" s="4" t="s">
        <v>1338</v>
      </c>
      <c r="V642" s="3"/>
    </row>
    <row r="643" spans="1:22" ht="38.25" customHeight="1">
      <c r="A643" s="100"/>
      <c r="B643" s="100"/>
      <c r="C643" s="88"/>
      <c r="D643" s="100"/>
      <c r="E643" s="102"/>
      <c r="F643" s="102"/>
      <c r="G643" s="100"/>
      <c r="H643" s="100"/>
      <c r="I643" s="101"/>
      <c r="J643" s="101"/>
      <c r="K643" s="101"/>
      <c r="L643" s="100"/>
      <c r="M643" s="65" t="s">
        <v>382</v>
      </c>
      <c r="N643" s="2">
        <v>511974</v>
      </c>
      <c r="O643" s="48">
        <f>(N643-R643)*93.79%</f>
        <v>456171.39387</v>
      </c>
      <c r="P643" s="48">
        <f>(N643-R643)*6.21%*80%</f>
        <v>24163.124904</v>
      </c>
      <c r="Q643" s="48">
        <f>(N643-R643)*6.21%*20%</f>
        <v>6040.781226</v>
      </c>
      <c r="R643" s="48">
        <f>N643*5%</f>
        <v>25598.7</v>
      </c>
      <c r="S643" s="48">
        <f>N643/J642</f>
        <v>159.29495955196018</v>
      </c>
      <c r="T643" s="2">
        <f>T635</f>
        <v>4360</v>
      </c>
      <c r="U643" s="4" t="s">
        <v>1338</v>
      </c>
      <c r="V643" s="3"/>
    </row>
    <row r="644" spans="1:22" ht="27" customHeight="1">
      <c r="A644" s="100"/>
      <c r="B644" s="100"/>
      <c r="C644" s="88"/>
      <c r="D644" s="100"/>
      <c r="E644" s="102"/>
      <c r="F644" s="102"/>
      <c r="G644" s="100"/>
      <c r="H644" s="100"/>
      <c r="I644" s="101"/>
      <c r="J644" s="101"/>
      <c r="K644" s="101"/>
      <c r="L644" s="100"/>
      <c r="M644" s="65" t="s">
        <v>67</v>
      </c>
      <c r="N644" s="2">
        <f>SUM(N642:N643)</f>
        <v>2367446</v>
      </c>
      <c r="O644" s="2">
        <v>2109407</v>
      </c>
      <c r="P644" s="2">
        <f>SUM(P642:P643)</f>
        <v>111733.98141600001</v>
      </c>
      <c r="Q644" s="2">
        <f>SUM(Q642:Q643)</f>
        <v>27933.495354000002</v>
      </c>
      <c r="R644" s="2">
        <f>SUM(R642:R643)</f>
        <v>118372.3</v>
      </c>
      <c r="S644" s="48">
        <f>N644/J642</f>
        <v>736.6042314872433</v>
      </c>
      <c r="T644" s="2">
        <f>T635</f>
        <v>4360</v>
      </c>
      <c r="U644" s="4"/>
      <c r="V644" s="3"/>
    </row>
    <row r="645" spans="1:22" ht="75" customHeight="1">
      <c r="A645" s="43" t="s">
        <v>881</v>
      </c>
      <c r="B645" s="43" t="s">
        <v>811</v>
      </c>
      <c r="C645" s="44" t="s">
        <v>306</v>
      </c>
      <c r="D645" s="43">
        <v>1984</v>
      </c>
      <c r="E645" s="45" t="s">
        <v>77</v>
      </c>
      <c r="F645" s="45" t="s">
        <v>358</v>
      </c>
      <c r="G645" s="43">
        <v>9</v>
      </c>
      <c r="H645" s="43">
        <v>8</v>
      </c>
      <c r="I645" s="46">
        <v>17252.63</v>
      </c>
      <c r="J645" s="46">
        <v>15515.51</v>
      </c>
      <c r="K645" s="46">
        <v>12385.07</v>
      </c>
      <c r="L645" s="43">
        <v>822</v>
      </c>
      <c r="M645" s="65" t="s">
        <v>1352</v>
      </c>
      <c r="N645" s="2">
        <v>7641294</v>
      </c>
      <c r="O645" s="48">
        <v>6808430</v>
      </c>
      <c r="P645" s="48">
        <f aca="true" t="shared" si="74" ref="P645:P653">(N645-R645)*6.21%*80%</f>
        <v>360638.51162400004</v>
      </c>
      <c r="Q645" s="48">
        <f aca="true" t="shared" si="75" ref="Q645:Q653">(N645-R645)*6.21%*20%</f>
        <v>90159.62790600001</v>
      </c>
      <c r="R645" s="48">
        <f aca="true" t="shared" si="76" ref="R645:R653">N645*5%</f>
        <v>382064.7</v>
      </c>
      <c r="S645" s="48">
        <f aca="true" t="shared" si="77" ref="S645:S650">N645/J645</f>
        <v>492.4938980413792</v>
      </c>
      <c r="T645" s="2">
        <f>T639</f>
        <v>4360</v>
      </c>
      <c r="U645" s="4" t="s">
        <v>1338</v>
      </c>
      <c r="V645" s="3"/>
    </row>
    <row r="646" spans="1:22" ht="75" customHeight="1">
      <c r="A646" s="43" t="s">
        <v>882</v>
      </c>
      <c r="B646" s="43" t="s">
        <v>812</v>
      </c>
      <c r="C646" s="44" t="s">
        <v>456</v>
      </c>
      <c r="D646" s="43">
        <v>1984</v>
      </c>
      <c r="E646" s="45" t="s">
        <v>77</v>
      </c>
      <c r="F646" s="45" t="s">
        <v>358</v>
      </c>
      <c r="G646" s="43">
        <v>9</v>
      </c>
      <c r="H646" s="43">
        <v>5</v>
      </c>
      <c r="I646" s="46">
        <v>11581.12</v>
      </c>
      <c r="J646" s="46">
        <v>9491.62</v>
      </c>
      <c r="K646" s="46">
        <v>7485</v>
      </c>
      <c r="L646" s="43">
        <v>473</v>
      </c>
      <c r="M646" s="65" t="s">
        <v>1352</v>
      </c>
      <c r="N646" s="2">
        <v>7049907</v>
      </c>
      <c r="O646" s="48">
        <v>6281503</v>
      </c>
      <c r="P646" s="48">
        <f t="shared" si="74"/>
        <v>332727.41077200003</v>
      </c>
      <c r="Q646" s="48">
        <f t="shared" si="75"/>
        <v>83181.85269300001</v>
      </c>
      <c r="R646" s="48">
        <f t="shared" si="76"/>
        <v>352495.35000000003</v>
      </c>
      <c r="S646" s="48">
        <f t="shared" si="77"/>
        <v>742.7506579488011</v>
      </c>
      <c r="T646" s="2">
        <f>T640</f>
        <v>4360</v>
      </c>
      <c r="U646" s="4" t="s">
        <v>1338</v>
      </c>
      <c r="V646" s="3"/>
    </row>
    <row r="647" spans="1:22" ht="75" customHeight="1">
      <c r="A647" s="43" t="s">
        <v>883</v>
      </c>
      <c r="B647" s="43" t="s">
        <v>813</v>
      </c>
      <c r="C647" s="44" t="s">
        <v>457</v>
      </c>
      <c r="D647" s="43">
        <v>1984</v>
      </c>
      <c r="E647" s="45" t="s">
        <v>77</v>
      </c>
      <c r="F647" s="45" t="s">
        <v>358</v>
      </c>
      <c r="G647" s="43">
        <v>9</v>
      </c>
      <c r="H647" s="43">
        <v>10</v>
      </c>
      <c r="I647" s="46">
        <v>21756.32</v>
      </c>
      <c r="J647" s="46">
        <v>19054.58</v>
      </c>
      <c r="K647" s="46">
        <v>14426.65</v>
      </c>
      <c r="L647" s="43">
        <v>975</v>
      </c>
      <c r="M647" s="65" t="s">
        <v>351</v>
      </c>
      <c r="N647" s="2">
        <v>1419978</v>
      </c>
      <c r="O647" s="48">
        <v>1265208</v>
      </c>
      <c r="P647" s="48">
        <f t="shared" si="74"/>
        <v>67017.281688</v>
      </c>
      <c r="Q647" s="48">
        <f t="shared" si="75"/>
        <v>16754.320422</v>
      </c>
      <c r="R647" s="48">
        <f t="shared" si="76"/>
        <v>70998.90000000001</v>
      </c>
      <c r="S647" s="48">
        <f t="shared" si="77"/>
        <v>74.52161107723182</v>
      </c>
      <c r="T647" s="2">
        <f>T641</f>
        <v>4360</v>
      </c>
      <c r="U647" s="4" t="s">
        <v>1338</v>
      </c>
      <c r="V647" s="3"/>
    </row>
    <row r="648" spans="1:22" ht="75" customHeight="1">
      <c r="A648" s="43" t="s">
        <v>884</v>
      </c>
      <c r="B648" s="43" t="s">
        <v>814</v>
      </c>
      <c r="C648" s="44" t="s">
        <v>674</v>
      </c>
      <c r="D648" s="43">
        <v>1990</v>
      </c>
      <c r="E648" s="45" t="s">
        <v>77</v>
      </c>
      <c r="F648" s="45" t="s">
        <v>358</v>
      </c>
      <c r="G648" s="43">
        <v>16</v>
      </c>
      <c r="H648" s="43">
        <v>1</v>
      </c>
      <c r="I648" s="46">
        <v>5431.42</v>
      </c>
      <c r="J648" s="46">
        <v>5264.3</v>
      </c>
      <c r="K648" s="46">
        <v>3879.46</v>
      </c>
      <c r="L648" s="43">
        <v>296</v>
      </c>
      <c r="M648" s="65" t="s">
        <v>750</v>
      </c>
      <c r="N648" s="2">
        <v>2001516</v>
      </c>
      <c r="O648" s="48">
        <v>1783360</v>
      </c>
      <c r="P648" s="48">
        <f t="shared" si="74"/>
        <v>94463.549136</v>
      </c>
      <c r="Q648" s="48">
        <f t="shared" si="75"/>
        <v>23615.887284</v>
      </c>
      <c r="R648" s="48">
        <f t="shared" si="76"/>
        <v>100075.8</v>
      </c>
      <c r="S648" s="48">
        <f t="shared" si="77"/>
        <v>380.2055353988184</v>
      </c>
      <c r="T648" s="2">
        <f>T643</f>
        <v>4360</v>
      </c>
      <c r="U648" s="4" t="s">
        <v>1338</v>
      </c>
      <c r="V648" s="3"/>
    </row>
    <row r="649" spans="1:22" ht="82.5" customHeight="1">
      <c r="A649" s="43" t="s">
        <v>885</v>
      </c>
      <c r="B649" s="43" t="s">
        <v>815</v>
      </c>
      <c r="C649" s="44" t="s">
        <v>706</v>
      </c>
      <c r="D649" s="43">
        <v>1981</v>
      </c>
      <c r="E649" s="45" t="s">
        <v>77</v>
      </c>
      <c r="F649" s="45" t="s">
        <v>358</v>
      </c>
      <c r="G649" s="43">
        <v>9</v>
      </c>
      <c r="H649" s="43">
        <v>6</v>
      </c>
      <c r="I649" s="46">
        <v>13005.29</v>
      </c>
      <c r="J649" s="46">
        <v>12083.47</v>
      </c>
      <c r="K649" s="46">
        <v>9355.34</v>
      </c>
      <c r="L649" s="43">
        <v>565</v>
      </c>
      <c r="M649" s="65" t="s">
        <v>534</v>
      </c>
      <c r="N649" s="2">
        <v>1961077</v>
      </c>
      <c r="O649" s="48">
        <f>(N649-R649)*93.79%</f>
        <v>1747329.4123850001</v>
      </c>
      <c r="P649" s="48">
        <f t="shared" si="74"/>
        <v>92554.99009200001</v>
      </c>
      <c r="Q649" s="48">
        <f t="shared" si="75"/>
        <v>23138.747523000002</v>
      </c>
      <c r="R649" s="48">
        <f t="shared" si="76"/>
        <v>98053.85</v>
      </c>
      <c r="S649" s="48">
        <f t="shared" si="77"/>
        <v>162.29419198293206</v>
      </c>
      <c r="T649" s="2">
        <f>T645</f>
        <v>4360</v>
      </c>
      <c r="U649" s="4" t="s">
        <v>1338</v>
      </c>
      <c r="V649" s="3"/>
    </row>
    <row r="650" spans="1:22" ht="21.75" customHeight="1">
      <c r="A650" s="100" t="s">
        <v>886</v>
      </c>
      <c r="B650" s="100" t="s">
        <v>816</v>
      </c>
      <c r="C650" s="88" t="s">
        <v>710</v>
      </c>
      <c r="D650" s="100">
        <v>1992</v>
      </c>
      <c r="E650" s="102" t="s">
        <v>77</v>
      </c>
      <c r="F650" s="102" t="s">
        <v>358</v>
      </c>
      <c r="G650" s="100">
        <v>3</v>
      </c>
      <c r="H650" s="100">
        <v>4</v>
      </c>
      <c r="I650" s="101">
        <v>2194.69</v>
      </c>
      <c r="J650" s="101">
        <v>1839.47</v>
      </c>
      <c r="K650" s="101">
        <v>971.47</v>
      </c>
      <c r="L650" s="100">
        <v>36</v>
      </c>
      <c r="M650" s="65" t="s">
        <v>534</v>
      </c>
      <c r="N650" s="2">
        <v>1357720</v>
      </c>
      <c r="O650" s="48">
        <f>(N650-R650)*93.79%</f>
        <v>1209735.3086</v>
      </c>
      <c r="P650" s="48">
        <f t="shared" si="74"/>
        <v>64078.95312</v>
      </c>
      <c r="Q650" s="48">
        <f t="shared" si="75"/>
        <v>16019.73828</v>
      </c>
      <c r="R650" s="48">
        <f t="shared" si="76"/>
        <v>67886</v>
      </c>
      <c r="S650" s="48">
        <f t="shared" si="77"/>
        <v>738.1039103654857</v>
      </c>
      <c r="T650" s="2">
        <f>T645</f>
        <v>4360</v>
      </c>
      <c r="U650" s="4" t="s">
        <v>1338</v>
      </c>
      <c r="V650" s="3"/>
    </row>
    <row r="651" spans="1:22" ht="76.5" customHeight="1">
      <c r="A651" s="100"/>
      <c r="B651" s="100"/>
      <c r="C651" s="88"/>
      <c r="D651" s="100"/>
      <c r="E651" s="102"/>
      <c r="F651" s="102"/>
      <c r="G651" s="100"/>
      <c r="H651" s="100"/>
      <c r="I651" s="101"/>
      <c r="J651" s="101"/>
      <c r="K651" s="101"/>
      <c r="L651" s="100"/>
      <c r="M651" s="65" t="s">
        <v>1350</v>
      </c>
      <c r="N651" s="2">
        <v>510960</v>
      </c>
      <c r="O651" s="48">
        <f>(N651-R651)*93.79%</f>
        <v>455267.9148</v>
      </c>
      <c r="P651" s="48">
        <f t="shared" si="74"/>
        <v>24115.268160000003</v>
      </c>
      <c r="Q651" s="48">
        <f t="shared" si="75"/>
        <v>6028.817040000001</v>
      </c>
      <c r="R651" s="48">
        <f t="shared" si="76"/>
        <v>25548</v>
      </c>
      <c r="S651" s="48">
        <f>N651/J650</f>
        <v>277.77566364224475</v>
      </c>
      <c r="T651" s="2">
        <f>T646</f>
        <v>4360</v>
      </c>
      <c r="U651" s="4" t="s">
        <v>1338</v>
      </c>
      <c r="V651" s="3"/>
    </row>
    <row r="652" spans="1:22" ht="34.5" customHeight="1">
      <c r="A652" s="100"/>
      <c r="B652" s="100"/>
      <c r="C652" s="88"/>
      <c r="D652" s="100"/>
      <c r="E652" s="102"/>
      <c r="F652" s="102"/>
      <c r="G652" s="100"/>
      <c r="H652" s="100"/>
      <c r="I652" s="101"/>
      <c r="J652" s="101"/>
      <c r="K652" s="101"/>
      <c r="L652" s="100"/>
      <c r="M652" s="65" t="s">
        <v>382</v>
      </c>
      <c r="N652" s="2">
        <v>589380</v>
      </c>
      <c r="O652" s="48">
        <f>(N652-R652)*93.79%</f>
        <v>525140.5269</v>
      </c>
      <c r="P652" s="48">
        <f t="shared" si="74"/>
        <v>27816.378480000003</v>
      </c>
      <c r="Q652" s="48">
        <f t="shared" si="75"/>
        <v>6954.094620000001</v>
      </c>
      <c r="R652" s="48">
        <f t="shared" si="76"/>
        <v>29469</v>
      </c>
      <c r="S652" s="48">
        <f>N652/J650</f>
        <v>320.4075086845667</v>
      </c>
      <c r="T652" s="2">
        <f>T646</f>
        <v>4360</v>
      </c>
      <c r="U652" s="4" t="s">
        <v>1338</v>
      </c>
      <c r="V652" s="3"/>
    </row>
    <row r="653" spans="1:22" ht="36.75" customHeight="1">
      <c r="A653" s="100"/>
      <c r="B653" s="100"/>
      <c r="C653" s="88"/>
      <c r="D653" s="100"/>
      <c r="E653" s="102"/>
      <c r="F653" s="102"/>
      <c r="G653" s="100"/>
      <c r="H653" s="100"/>
      <c r="I653" s="101"/>
      <c r="J653" s="101"/>
      <c r="K653" s="101"/>
      <c r="L653" s="100"/>
      <c r="M653" s="65" t="s">
        <v>750</v>
      </c>
      <c r="N653" s="2">
        <v>602930</v>
      </c>
      <c r="O653" s="48">
        <f>(N653-R653)*93.79%</f>
        <v>537213.64465</v>
      </c>
      <c r="P653" s="48">
        <f t="shared" si="74"/>
        <v>28455.88428</v>
      </c>
      <c r="Q653" s="48">
        <f t="shared" si="75"/>
        <v>7113.97107</v>
      </c>
      <c r="R653" s="48">
        <f t="shared" si="76"/>
        <v>30146.5</v>
      </c>
      <c r="S653" s="48">
        <f>N653/J650</f>
        <v>327.7737609202651</v>
      </c>
      <c r="T653" s="2">
        <f>T647</f>
        <v>4360</v>
      </c>
      <c r="U653" s="4" t="s">
        <v>1338</v>
      </c>
      <c r="V653" s="3"/>
    </row>
    <row r="654" spans="1:22" ht="29.25" customHeight="1">
      <c r="A654" s="100"/>
      <c r="B654" s="100"/>
      <c r="C654" s="88"/>
      <c r="D654" s="100"/>
      <c r="E654" s="102"/>
      <c r="F654" s="102"/>
      <c r="G654" s="100"/>
      <c r="H654" s="100"/>
      <c r="I654" s="101"/>
      <c r="J654" s="101"/>
      <c r="K654" s="101"/>
      <c r="L654" s="100"/>
      <c r="M654" s="65" t="s">
        <v>67</v>
      </c>
      <c r="N654" s="2">
        <f>SUM(N650:N653)</f>
        <v>3060990</v>
      </c>
      <c r="O654" s="2">
        <f>SUM(O650:O653)</f>
        <v>2727357.39495</v>
      </c>
      <c r="P654" s="2">
        <f>SUM(P650:P653)</f>
        <v>144466.48404</v>
      </c>
      <c r="Q654" s="2">
        <f>SUM(Q650:Q653)</f>
        <v>36116.62101</v>
      </c>
      <c r="R654" s="2">
        <f>SUM(R650:R653)</f>
        <v>153049.5</v>
      </c>
      <c r="S654" s="48">
        <f>N654/J650</f>
        <v>1664.0608436125624</v>
      </c>
      <c r="T654" s="2">
        <f>T647</f>
        <v>4360</v>
      </c>
      <c r="U654" s="4"/>
      <c r="V654" s="3"/>
    </row>
    <row r="655" spans="1:22" ht="75.75" customHeight="1">
      <c r="A655" s="43" t="s">
        <v>887</v>
      </c>
      <c r="B655" s="43" t="s">
        <v>817</v>
      </c>
      <c r="C655" s="44" t="s">
        <v>307</v>
      </c>
      <c r="D655" s="43">
        <v>1984</v>
      </c>
      <c r="E655" s="45" t="s">
        <v>77</v>
      </c>
      <c r="F655" s="45" t="s">
        <v>358</v>
      </c>
      <c r="G655" s="43">
        <v>9</v>
      </c>
      <c r="H655" s="43">
        <v>8</v>
      </c>
      <c r="I655" s="46">
        <v>17923.86</v>
      </c>
      <c r="J655" s="46">
        <v>15426.47</v>
      </c>
      <c r="K655" s="46">
        <v>12760.68</v>
      </c>
      <c r="L655" s="43">
        <v>832</v>
      </c>
      <c r="M655" s="65" t="s">
        <v>350</v>
      </c>
      <c r="N655" s="2">
        <v>4565040</v>
      </c>
      <c r="O655" s="48">
        <f>(N655-R655)*93.79%</f>
        <v>4067473.4652000004</v>
      </c>
      <c r="P655" s="48">
        <f>(N655-R655)*6.21%*80%</f>
        <v>215451.62784000003</v>
      </c>
      <c r="Q655" s="48">
        <f>(N655-R655)*6.21%*20%</f>
        <v>53862.90696000001</v>
      </c>
      <c r="R655" s="48">
        <f>N655*5%</f>
        <v>228252</v>
      </c>
      <c r="S655" s="48">
        <f>N655/J655</f>
        <v>295.92252796654066</v>
      </c>
      <c r="T655" s="2">
        <f>T648</f>
        <v>4360</v>
      </c>
      <c r="U655" s="4" t="s">
        <v>1338</v>
      </c>
      <c r="V655" s="3"/>
    </row>
    <row r="656" spans="1:22" ht="73.5" customHeight="1">
      <c r="A656" s="43" t="s">
        <v>888</v>
      </c>
      <c r="B656" s="43" t="s">
        <v>84</v>
      </c>
      <c r="C656" s="44" t="s">
        <v>588</v>
      </c>
      <c r="D656" s="43">
        <v>1976</v>
      </c>
      <c r="E656" s="45" t="s">
        <v>77</v>
      </c>
      <c r="F656" s="45" t="s">
        <v>358</v>
      </c>
      <c r="G656" s="43">
        <v>9</v>
      </c>
      <c r="H656" s="43">
        <v>3</v>
      </c>
      <c r="I656" s="46">
        <v>5931.9</v>
      </c>
      <c r="J656" s="46">
        <v>5752.8</v>
      </c>
      <c r="K656" s="46">
        <v>5752.8</v>
      </c>
      <c r="L656" s="43">
        <v>212</v>
      </c>
      <c r="M656" s="65" t="s">
        <v>534</v>
      </c>
      <c r="N656" s="2">
        <v>650049</v>
      </c>
      <c r="O656" s="48">
        <f>(N656-R656)*93.79%</f>
        <v>579196.9092450001</v>
      </c>
      <c r="P656" s="48">
        <f>(N656-R656)*6.21%*80%</f>
        <v>30679.712604000008</v>
      </c>
      <c r="Q656" s="48">
        <f>(N656-R656)*6.21%*20%</f>
        <v>7669.928151000002</v>
      </c>
      <c r="R656" s="48">
        <f>N656*5%</f>
        <v>32502.45</v>
      </c>
      <c r="S656" s="48">
        <f>N656/J656</f>
        <v>112.99697538589903</v>
      </c>
      <c r="T656" s="2">
        <f>T649</f>
        <v>4360</v>
      </c>
      <c r="U656" s="4" t="s">
        <v>1338</v>
      </c>
      <c r="V656" s="3"/>
    </row>
    <row r="657" spans="1:22" ht="20.25" customHeight="1">
      <c r="A657" s="100" t="s">
        <v>889</v>
      </c>
      <c r="B657" s="100" t="s">
        <v>818</v>
      </c>
      <c r="C657" s="88" t="s">
        <v>303</v>
      </c>
      <c r="D657" s="100">
        <v>1965</v>
      </c>
      <c r="E657" s="102" t="s">
        <v>77</v>
      </c>
      <c r="F657" s="102" t="s">
        <v>358</v>
      </c>
      <c r="G657" s="100">
        <v>5</v>
      </c>
      <c r="H657" s="100">
        <v>6</v>
      </c>
      <c r="I657" s="101">
        <v>6602.02</v>
      </c>
      <c r="J657" s="101">
        <v>5812.17</v>
      </c>
      <c r="K657" s="101">
        <v>4494.33</v>
      </c>
      <c r="L657" s="115">
        <v>289</v>
      </c>
      <c r="M657" s="65" t="s">
        <v>351</v>
      </c>
      <c r="N657" s="2">
        <v>1738960</v>
      </c>
      <c r="O657" s="48">
        <f>(N657-R657)*93.79%</f>
        <v>1549422.0548</v>
      </c>
      <c r="P657" s="48">
        <f>(N657-R657)*6.21%*80%</f>
        <v>82071.95616</v>
      </c>
      <c r="Q657" s="48">
        <f>(N657-R657)*6.21%*20%</f>
        <v>20517.98904</v>
      </c>
      <c r="R657" s="48">
        <f>N657*5%</f>
        <v>86948</v>
      </c>
      <c r="S657" s="48">
        <f>N657/J657</f>
        <v>299.19290041413103</v>
      </c>
      <c r="T657" s="2">
        <f>T649</f>
        <v>4360</v>
      </c>
      <c r="U657" s="4" t="s">
        <v>1338</v>
      </c>
      <c r="V657" s="3"/>
    </row>
    <row r="658" spans="1:22" ht="76.5" customHeight="1">
      <c r="A658" s="100"/>
      <c r="B658" s="100"/>
      <c r="C658" s="88"/>
      <c r="D658" s="100"/>
      <c r="E658" s="102"/>
      <c r="F658" s="102"/>
      <c r="G658" s="100"/>
      <c r="H658" s="100"/>
      <c r="I658" s="101"/>
      <c r="J658" s="101"/>
      <c r="K658" s="101"/>
      <c r="L658" s="115"/>
      <c r="M658" s="65" t="s">
        <v>1350</v>
      </c>
      <c r="N658" s="2">
        <v>408000</v>
      </c>
      <c r="O658" s="48">
        <f>(N658-R658)*93.79%</f>
        <v>363530.04000000004</v>
      </c>
      <c r="P658" s="48">
        <f>(N658-R658)*6.21%*80%</f>
        <v>19255.968</v>
      </c>
      <c r="Q658" s="48">
        <f>(N658-R658)*6.21%*20%</f>
        <v>4813.992</v>
      </c>
      <c r="R658" s="48">
        <f>N658*5%</f>
        <v>20400</v>
      </c>
      <c r="S658" s="48">
        <f>N658/J657</f>
        <v>70.1975337954671</v>
      </c>
      <c r="T658" s="2">
        <f>T651</f>
        <v>4360</v>
      </c>
      <c r="U658" s="4" t="s">
        <v>1338</v>
      </c>
      <c r="V658" s="3"/>
    </row>
    <row r="659" spans="1:22" ht="31.5" customHeight="1">
      <c r="A659" s="100"/>
      <c r="B659" s="100"/>
      <c r="C659" s="88"/>
      <c r="D659" s="100"/>
      <c r="E659" s="102"/>
      <c r="F659" s="102"/>
      <c r="G659" s="100"/>
      <c r="H659" s="100"/>
      <c r="I659" s="101"/>
      <c r="J659" s="101"/>
      <c r="K659" s="101"/>
      <c r="L659" s="115"/>
      <c r="M659" s="65" t="s">
        <v>350</v>
      </c>
      <c r="N659" s="2">
        <v>230000</v>
      </c>
      <c r="O659" s="48">
        <f>(N659-R659)*93.79%</f>
        <v>204931.15000000002</v>
      </c>
      <c r="P659" s="48">
        <f>(N659-R659)*6.21%*80%</f>
        <v>10855.080000000002</v>
      </c>
      <c r="Q659" s="48">
        <f>(N659-R659)*6.21%*20%</f>
        <v>2713.7700000000004</v>
      </c>
      <c r="R659" s="48">
        <f>N659*5%</f>
        <v>11500</v>
      </c>
      <c r="S659" s="48">
        <f>N659/J657</f>
        <v>39.57213914940547</v>
      </c>
      <c r="T659" s="2">
        <f>T651</f>
        <v>4360</v>
      </c>
      <c r="U659" s="4" t="s">
        <v>1338</v>
      </c>
      <c r="V659" s="3"/>
    </row>
    <row r="660" spans="1:22" ht="27" customHeight="1">
      <c r="A660" s="100"/>
      <c r="B660" s="100"/>
      <c r="C660" s="88"/>
      <c r="D660" s="100"/>
      <c r="E660" s="102"/>
      <c r="F660" s="102"/>
      <c r="G660" s="100"/>
      <c r="H660" s="100"/>
      <c r="I660" s="101"/>
      <c r="J660" s="101"/>
      <c r="K660" s="101"/>
      <c r="L660" s="115"/>
      <c r="M660" s="65" t="s">
        <v>67</v>
      </c>
      <c r="N660" s="2">
        <f>SUM(N657:N659)</f>
        <v>2376960</v>
      </c>
      <c r="O660" s="2">
        <f>SUM(O657:O659)</f>
        <v>2117883.2448</v>
      </c>
      <c r="P660" s="2">
        <f>SUM(P657:P659)</f>
        <v>112183.00416</v>
      </c>
      <c r="Q660" s="2">
        <f>SUM(Q657:Q659)</f>
        <v>28045.75104</v>
      </c>
      <c r="R660" s="2">
        <f>SUM(R657:R659)</f>
        <v>118848</v>
      </c>
      <c r="S660" s="48">
        <f>N660/J657</f>
        <v>408.9625733590036</v>
      </c>
      <c r="T660" s="2">
        <f>T652</f>
        <v>4360</v>
      </c>
      <c r="U660" s="4"/>
      <c r="V660" s="3"/>
    </row>
    <row r="661" spans="1:22" ht="30.75" customHeight="1">
      <c r="A661" s="100" t="s">
        <v>890</v>
      </c>
      <c r="B661" s="100" t="s">
        <v>85</v>
      </c>
      <c r="C661" s="88" t="s">
        <v>304</v>
      </c>
      <c r="D661" s="100">
        <v>1964</v>
      </c>
      <c r="E661" s="102" t="s">
        <v>77</v>
      </c>
      <c r="F661" s="102" t="s">
        <v>358</v>
      </c>
      <c r="G661" s="100">
        <v>5</v>
      </c>
      <c r="H661" s="100">
        <v>4</v>
      </c>
      <c r="I661" s="101">
        <v>4268.95</v>
      </c>
      <c r="J661" s="101">
        <v>3876.55</v>
      </c>
      <c r="K661" s="101">
        <v>3033.7</v>
      </c>
      <c r="L661" s="115">
        <v>230</v>
      </c>
      <c r="M661" s="65" t="s">
        <v>352</v>
      </c>
      <c r="N661" s="48">
        <v>1290039</v>
      </c>
      <c r="O661" s="48">
        <f>(N661-R661)*93.79%</f>
        <v>1149431.199195</v>
      </c>
      <c r="P661" s="48">
        <f>(N661-R661)*6.21%*80%</f>
        <v>60884.68064400001</v>
      </c>
      <c r="Q661" s="48">
        <f>(N661-R661)*6.21%*20%</f>
        <v>15221.170161000002</v>
      </c>
      <c r="R661" s="48">
        <f>N661*5%</f>
        <v>64501.950000000004</v>
      </c>
      <c r="S661" s="48">
        <f>N661/J661</f>
        <v>332.7801782512801</v>
      </c>
      <c r="T661" s="2">
        <f>T652</f>
        <v>4360</v>
      </c>
      <c r="U661" s="4" t="s">
        <v>1338</v>
      </c>
      <c r="V661" s="3"/>
    </row>
    <row r="662" spans="1:22" ht="61.5" customHeight="1">
      <c r="A662" s="100"/>
      <c r="B662" s="100"/>
      <c r="C662" s="88"/>
      <c r="D662" s="100"/>
      <c r="E662" s="102"/>
      <c r="F662" s="102"/>
      <c r="G662" s="100"/>
      <c r="H662" s="100"/>
      <c r="I662" s="101"/>
      <c r="J662" s="101"/>
      <c r="K662" s="101"/>
      <c r="L662" s="115"/>
      <c r="M662" s="65" t="s">
        <v>1352</v>
      </c>
      <c r="N662" s="48">
        <v>1421000</v>
      </c>
      <c r="O662" s="48">
        <f>(N662-R662)*93.79%</f>
        <v>1266118.105</v>
      </c>
      <c r="P662" s="48">
        <f>(N662-R662)*6.21%*80%</f>
        <v>67065.516</v>
      </c>
      <c r="Q662" s="48">
        <f>(N662-R662)*6.21%*20%</f>
        <v>16766.379</v>
      </c>
      <c r="R662" s="48">
        <f>N662*5%</f>
        <v>71050</v>
      </c>
      <c r="S662" s="48">
        <f>N662/J661</f>
        <v>366.5630521984754</v>
      </c>
      <c r="T662" s="2">
        <f>T655</f>
        <v>4360</v>
      </c>
      <c r="U662" s="4" t="s">
        <v>1338</v>
      </c>
      <c r="V662" s="3"/>
    </row>
    <row r="663" spans="1:22" ht="33.75" customHeight="1">
      <c r="A663" s="100"/>
      <c r="B663" s="100"/>
      <c r="C663" s="88"/>
      <c r="D663" s="100"/>
      <c r="E663" s="102"/>
      <c r="F663" s="102"/>
      <c r="G663" s="100"/>
      <c r="H663" s="100"/>
      <c r="I663" s="101"/>
      <c r="J663" s="101"/>
      <c r="K663" s="101"/>
      <c r="L663" s="115"/>
      <c r="M663" s="65" t="s">
        <v>350</v>
      </c>
      <c r="N663" s="48">
        <v>230000</v>
      </c>
      <c r="O663" s="48">
        <f>(N663-R663)*93.79%</f>
        <v>204931.15000000002</v>
      </c>
      <c r="P663" s="48">
        <f>(N663-R663)*6.21%*80%</f>
        <v>10855.080000000002</v>
      </c>
      <c r="Q663" s="48">
        <f>(N663-R663)*6.21%*20%</f>
        <v>2713.7700000000004</v>
      </c>
      <c r="R663" s="48">
        <f>N663*5%</f>
        <v>11500</v>
      </c>
      <c r="S663" s="48">
        <f>N663/J661</f>
        <v>59.33110626717055</v>
      </c>
      <c r="T663" s="2">
        <f>T655</f>
        <v>4360</v>
      </c>
      <c r="U663" s="4" t="s">
        <v>1338</v>
      </c>
      <c r="V663" s="3"/>
    </row>
    <row r="664" spans="1:22" ht="27.75" customHeight="1">
      <c r="A664" s="100"/>
      <c r="B664" s="100"/>
      <c r="C664" s="88"/>
      <c r="D664" s="100"/>
      <c r="E664" s="102"/>
      <c r="F664" s="102"/>
      <c r="G664" s="100"/>
      <c r="H664" s="100"/>
      <c r="I664" s="101"/>
      <c r="J664" s="101"/>
      <c r="K664" s="101"/>
      <c r="L664" s="115"/>
      <c r="M664" s="65" t="s">
        <v>67</v>
      </c>
      <c r="N664" s="48">
        <f>SUM(N661:N663)</f>
        <v>2941039</v>
      </c>
      <c r="O664" s="48">
        <v>2620481</v>
      </c>
      <c r="P664" s="48">
        <f>SUM(P661:P663)</f>
        <v>138805.27664400003</v>
      </c>
      <c r="Q664" s="48">
        <f>SUM(Q661:Q663)</f>
        <v>34701.31916100001</v>
      </c>
      <c r="R664" s="48">
        <f>SUM(R661:R663)</f>
        <v>147051.95</v>
      </c>
      <c r="S664" s="48">
        <f>N664/J661</f>
        <v>758.6743367169261</v>
      </c>
      <c r="T664" s="2">
        <f>T655</f>
        <v>4360</v>
      </c>
      <c r="U664" s="4"/>
      <c r="V664" s="3"/>
    </row>
    <row r="665" spans="1:22" ht="68.25" customHeight="1">
      <c r="A665" s="100" t="s">
        <v>891</v>
      </c>
      <c r="B665" s="100" t="s">
        <v>86</v>
      </c>
      <c r="C665" s="88" t="s">
        <v>305</v>
      </c>
      <c r="D665" s="100">
        <v>1964</v>
      </c>
      <c r="E665" s="102" t="s">
        <v>77</v>
      </c>
      <c r="F665" s="102" t="s">
        <v>358</v>
      </c>
      <c r="G665" s="100">
        <v>5</v>
      </c>
      <c r="H665" s="100">
        <v>6</v>
      </c>
      <c r="I665" s="101">
        <v>6602.02</v>
      </c>
      <c r="J665" s="101">
        <v>5794.26</v>
      </c>
      <c r="K665" s="101">
        <v>4522.93</v>
      </c>
      <c r="L665" s="117">
        <v>301</v>
      </c>
      <c r="M665" s="65" t="s">
        <v>1352</v>
      </c>
      <c r="N665" s="2">
        <v>2021000</v>
      </c>
      <c r="O665" s="48">
        <f>(N665-R665)*93.79%</f>
        <v>1800721.1050000002</v>
      </c>
      <c r="P665" s="48">
        <f>(N665-R665)*6.21%*80%</f>
        <v>95383.11600000001</v>
      </c>
      <c r="Q665" s="48">
        <f>(N665-R665)*6.21%*20%</f>
        <v>23845.779000000002</v>
      </c>
      <c r="R665" s="48">
        <f>N665*5%</f>
        <v>101050</v>
      </c>
      <c r="S665" s="48">
        <f>N665/J665</f>
        <v>348.7934611149655</v>
      </c>
      <c r="T665" s="2">
        <f>T656</f>
        <v>4360</v>
      </c>
      <c r="U665" s="4" t="s">
        <v>1338</v>
      </c>
      <c r="V665" s="3"/>
    </row>
    <row r="666" spans="1:22" ht="81.75" customHeight="1">
      <c r="A666" s="100"/>
      <c r="B666" s="100"/>
      <c r="C666" s="88"/>
      <c r="D666" s="100"/>
      <c r="E666" s="102"/>
      <c r="F666" s="102"/>
      <c r="G666" s="100"/>
      <c r="H666" s="100"/>
      <c r="I666" s="101"/>
      <c r="J666" s="101"/>
      <c r="K666" s="101"/>
      <c r="L666" s="117"/>
      <c r="M666" s="65" t="s">
        <v>1350</v>
      </c>
      <c r="N666" s="2">
        <v>408000</v>
      </c>
      <c r="O666" s="48">
        <f>(N666-R666)*93.79%</f>
        <v>363530.04000000004</v>
      </c>
      <c r="P666" s="48">
        <f>(N666-R666)*6.21%*80%</f>
        <v>19255.968</v>
      </c>
      <c r="Q666" s="48">
        <f>(N666-R666)*6.21%*20%</f>
        <v>4813.992</v>
      </c>
      <c r="R666" s="48">
        <f>N666*5%</f>
        <v>20400</v>
      </c>
      <c r="S666" s="48">
        <f>N666/J665</f>
        <v>70.41451367387725</v>
      </c>
      <c r="T666" s="2">
        <f>T658</f>
        <v>4360</v>
      </c>
      <c r="U666" s="4" t="s">
        <v>1338</v>
      </c>
      <c r="V666" s="3"/>
    </row>
    <row r="667" spans="1:22" ht="38.25" customHeight="1">
      <c r="A667" s="100"/>
      <c r="B667" s="100"/>
      <c r="C667" s="88"/>
      <c r="D667" s="100"/>
      <c r="E667" s="102"/>
      <c r="F667" s="102"/>
      <c r="G667" s="100"/>
      <c r="H667" s="100"/>
      <c r="I667" s="101"/>
      <c r="J667" s="101"/>
      <c r="K667" s="101"/>
      <c r="L667" s="117"/>
      <c r="M667" s="65" t="s">
        <v>350</v>
      </c>
      <c r="N667" s="2">
        <v>230000</v>
      </c>
      <c r="O667" s="48">
        <f>(N667-R667)*93.79%</f>
        <v>204931.15000000002</v>
      </c>
      <c r="P667" s="48">
        <f>(N667-R667)*6.21%*80%</f>
        <v>10855.080000000002</v>
      </c>
      <c r="Q667" s="48">
        <f>(N667-R667)*6.21%*20%</f>
        <v>2713.7700000000004</v>
      </c>
      <c r="R667" s="48">
        <f>N667*5%</f>
        <v>11500</v>
      </c>
      <c r="S667" s="48">
        <f>N667/J665</f>
        <v>39.69445623772492</v>
      </c>
      <c r="T667" s="2">
        <f>T658</f>
        <v>4360</v>
      </c>
      <c r="U667" s="4" t="s">
        <v>1338</v>
      </c>
      <c r="V667" s="3"/>
    </row>
    <row r="668" spans="1:22" ht="33" customHeight="1">
      <c r="A668" s="100"/>
      <c r="B668" s="100"/>
      <c r="C668" s="88"/>
      <c r="D668" s="100"/>
      <c r="E668" s="102"/>
      <c r="F668" s="102"/>
      <c r="G668" s="100"/>
      <c r="H668" s="100"/>
      <c r="I668" s="101"/>
      <c r="J668" s="101"/>
      <c r="K668" s="101"/>
      <c r="L668" s="117"/>
      <c r="M668" s="65" t="s">
        <v>67</v>
      </c>
      <c r="N668" s="2">
        <f>SUM(N665:N667)</f>
        <v>2659000</v>
      </c>
      <c r="O668" s="2">
        <f>SUM(O665:O667)</f>
        <v>2369182.2950000004</v>
      </c>
      <c r="P668" s="2">
        <f>SUM(P665:P667)</f>
        <v>125494.164</v>
      </c>
      <c r="Q668" s="2">
        <f>SUM(Q665:Q667)</f>
        <v>31373.541</v>
      </c>
      <c r="R668" s="2">
        <f>SUM(R665:R667)</f>
        <v>132950</v>
      </c>
      <c r="S668" s="48">
        <f>N668/J665</f>
        <v>458.9024310265677</v>
      </c>
      <c r="T668" s="2">
        <f>T658</f>
        <v>4360</v>
      </c>
      <c r="U668" s="4"/>
      <c r="V668" s="3"/>
    </row>
    <row r="669" spans="1:22" ht="19.5" customHeight="1">
      <c r="A669" s="100" t="s">
        <v>892</v>
      </c>
      <c r="B669" s="100" t="s">
        <v>88</v>
      </c>
      <c r="C669" s="88" t="s">
        <v>661</v>
      </c>
      <c r="D669" s="100">
        <v>1963</v>
      </c>
      <c r="E669" s="102" t="s">
        <v>77</v>
      </c>
      <c r="F669" s="102" t="s">
        <v>358</v>
      </c>
      <c r="G669" s="100">
        <v>5</v>
      </c>
      <c r="H669" s="100">
        <v>3</v>
      </c>
      <c r="I669" s="101">
        <v>3152</v>
      </c>
      <c r="J669" s="101">
        <v>2912</v>
      </c>
      <c r="K669" s="101">
        <v>2912</v>
      </c>
      <c r="L669" s="100">
        <v>156</v>
      </c>
      <c r="M669" s="65" t="s">
        <v>534</v>
      </c>
      <c r="N669" s="2">
        <v>760000</v>
      </c>
      <c r="O669" s="48">
        <f>(N669-R669)*93.79%</f>
        <v>677163.8</v>
      </c>
      <c r="P669" s="48">
        <f>(N669-R669)*6.21%*80%</f>
        <v>35868.96000000001</v>
      </c>
      <c r="Q669" s="48">
        <f>(N669-R669)*6.21%*20%</f>
        <v>8967.240000000002</v>
      </c>
      <c r="R669" s="48">
        <f>N669*5%</f>
        <v>38000</v>
      </c>
      <c r="S669" s="48">
        <f>N669/J669</f>
        <v>260.989010989011</v>
      </c>
      <c r="T669" s="2">
        <f>T660</f>
        <v>4360</v>
      </c>
      <c r="U669" s="4" t="s">
        <v>1338</v>
      </c>
      <c r="V669" s="3"/>
    </row>
    <row r="670" spans="1:22" ht="81.75" customHeight="1">
      <c r="A670" s="100"/>
      <c r="B670" s="100"/>
      <c r="C670" s="88"/>
      <c r="D670" s="100"/>
      <c r="E670" s="102"/>
      <c r="F670" s="102"/>
      <c r="G670" s="100"/>
      <c r="H670" s="100"/>
      <c r="I670" s="101"/>
      <c r="J670" s="101"/>
      <c r="K670" s="101"/>
      <c r="L670" s="100"/>
      <c r="M670" s="65" t="s">
        <v>1356</v>
      </c>
      <c r="N670" s="2">
        <v>997000</v>
      </c>
      <c r="O670" s="48">
        <f>(N670-R670)*93.79%</f>
        <v>888331.9850000001</v>
      </c>
      <c r="P670" s="48">
        <f>(N670-R670)*6.21%*80%</f>
        <v>47054.412000000004</v>
      </c>
      <c r="Q670" s="48">
        <f>(N670-R670)*6.21%*20%</f>
        <v>11763.603000000001</v>
      </c>
      <c r="R670" s="48">
        <f>N670*5%</f>
        <v>49850</v>
      </c>
      <c r="S670" s="48">
        <f>N670/J669</f>
        <v>342.3763736263736</v>
      </c>
      <c r="T670" s="2">
        <f>T662</f>
        <v>4360</v>
      </c>
      <c r="U670" s="4" t="s">
        <v>1338</v>
      </c>
      <c r="V670" s="3"/>
    </row>
    <row r="671" spans="1:22" ht="74.25" customHeight="1">
      <c r="A671" s="100"/>
      <c r="B671" s="100"/>
      <c r="C671" s="88"/>
      <c r="D671" s="100"/>
      <c r="E671" s="102"/>
      <c r="F671" s="102"/>
      <c r="G671" s="100"/>
      <c r="H671" s="100"/>
      <c r="I671" s="101"/>
      <c r="J671" s="101"/>
      <c r="K671" s="101"/>
      <c r="L671" s="100"/>
      <c r="M671" s="65" t="s">
        <v>1350</v>
      </c>
      <c r="N671" s="2">
        <v>750000</v>
      </c>
      <c r="O671" s="48">
        <f>(N671-R671)*93.79%</f>
        <v>668253.75</v>
      </c>
      <c r="P671" s="48">
        <f>(N671-R671)*6.21%*80%</f>
        <v>35397</v>
      </c>
      <c r="Q671" s="48">
        <f>(N671-R671)*6.21%*20%</f>
        <v>8849.25</v>
      </c>
      <c r="R671" s="48">
        <f>N671*5%</f>
        <v>37500</v>
      </c>
      <c r="S671" s="48">
        <f>N671/J669</f>
        <v>257.55494505494505</v>
      </c>
      <c r="T671" s="2">
        <f>T665</f>
        <v>4360</v>
      </c>
      <c r="U671" s="4" t="s">
        <v>1338</v>
      </c>
      <c r="V671" s="3"/>
    </row>
    <row r="672" spans="1:22" ht="24.75" customHeight="1">
      <c r="A672" s="100"/>
      <c r="B672" s="100"/>
      <c r="C672" s="88"/>
      <c r="D672" s="100"/>
      <c r="E672" s="102"/>
      <c r="F672" s="102"/>
      <c r="G672" s="100"/>
      <c r="H672" s="100"/>
      <c r="I672" s="101"/>
      <c r="J672" s="101"/>
      <c r="K672" s="101"/>
      <c r="L672" s="100"/>
      <c r="M672" s="65" t="s">
        <v>67</v>
      </c>
      <c r="N672" s="2">
        <f>SUM(N669:N671)</f>
        <v>2507000</v>
      </c>
      <c r="O672" s="2">
        <f>SUM(O669:O671)</f>
        <v>2233749.535</v>
      </c>
      <c r="P672" s="2">
        <f>SUM(P669:P671)</f>
        <v>118320.372</v>
      </c>
      <c r="Q672" s="2">
        <f>SUM(Q669:Q671)</f>
        <v>29580.093</v>
      </c>
      <c r="R672" s="2">
        <f>SUM(R669:R671)</f>
        <v>125350</v>
      </c>
      <c r="S672" s="48">
        <f>N672/J669</f>
        <v>860.9203296703297</v>
      </c>
      <c r="T672" s="2">
        <f>T665</f>
        <v>4360</v>
      </c>
      <c r="U672" s="4"/>
      <c r="V672" s="3"/>
    </row>
    <row r="673" spans="1:22" ht="69.75" customHeight="1">
      <c r="A673" s="43" t="s">
        <v>893</v>
      </c>
      <c r="B673" s="43" t="s">
        <v>89</v>
      </c>
      <c r="C673" s="44" t="s">
        <v>1301</v>
      </c>
      <c r="D673" s="43">
        <v>1982</v>
      </c>
      <c r="E673" s="45" t="s">
        <v>77</v>
      </c>
      <c r="F673" s="45" t="s">
        <v>349</v>
      </c>
      <c r="G673" s="43">
        <v>9</v>
      </c>
      <c r="H673" s="43">
        <v>3</v>
      </c>
      <c r="I673" s="46">
        <v>6030.7</v>
      </c>
      <c r="J673" s="46">
        <v>3682.6</v>
      </c>
      <c r="K673" s="46">
        <v>3682.6</v>
      </c>
      <c r="L673" s="43">
        <v>250</v>
      </c>
      <c r="M673" s="65" t="s">
        <v>351</v>
      </c>
      <c r="N673" s="2">
        <v>813891</v>
      </c>
      <c r="O673" s="48">
        <f>(N673-R673)*93.79%</f>
        <v>725180.950455</v>
      </c>
      <c r="P673" s="48">
        <f>(N673-R673)*6.21%*80%</f>
        <v>38412.399636</v>
      </c>
      <c r="Q673" s="48">
        <f>(N673-R673)*6.21%*20%</f>
        <v>9603.099909</v>
      </c>
      <c r="R673" s="48">
        <f>N673*5%</f>
        <v>40694.55</v>
      </c>
      <c r="S673" s="48">
        <f>N673/J673</f>
        <v>221.00988432086027</v>
      </c>
      <c r="T673" s="2">
        <f>T665</f>
        <v>4360</v>
      </c>
      <c r="U673" s="4" t="s">
        <v>1338</v>
      </c>
      <c r="V673" s="3"/>
    </row>
    <row r="674" spans="1:22" ht="24.75" customHeight="1">
      <c r="A674" s="100" t="s">
        <v>894</v>
      </c>
      <c r="B674" s="100" t="s">
        <v>90</v>
      </c>
      <c r="C674" s="88" t="s">
        <v>591</v>
      </c>
      <c r="D674" s="100">
        <v>1956</v>
      </c>
      <c r="E674" s="102" t="s">
        <v>77</v>
      </c>
      <c r="F674" s="102" t="s">
        <v>349</v>
      </c>
      <c r="G674" s="100">
        <v>5</v>
      </c>
      <c r="H674" s="100">
        <v>3</v>
      </c>
      <c r="I674" s="101">
        <v>5234.3</v>
      </c>
      <c r="J674" s="101">
        <v>3669.5</v>
      </c>
      <c r="K674" s="101">
        <v>2445.79</v>
      </c>
      <c r="L674" s="100">
        <v>84</v>
      </c>
      <c r="M674" s="65" t="s">
        <v>534</v>
      </c>
      <c r="N674" s="2">
        <v>3076063</v>
      </c>
      <c r="O674" s="48">
        <f>(N674-R674)*93.79%</f>
        <v>2740787.513315</v>
      </c>
      <c r="P674" s="48">
        <f>(N674-R674)*6.21%*80%</f>
        <v>145177.869348</v>
      </c>
      <c r="Q674" s="48">
        <f>(N674-R674)*6.21%*20%</f>
        <v>36294.467337</v>
      </c>
      <c r="R674" s="48">
        <f>N674*5%</f>
        <v>153803.15</v>
      </c>
      <c r="S674" s="48">
        <f>N674/J674</f>
        <v>838.2785120588636</v>
      </c>
      <c r="T674" s="2">
        <f>T666</f>
        <v>4360</v>
      </c>
      <c r="U674" s="4" t="s">
        <v>1338</v>
      </c>
      <c r="V674" s="3"/>
    </row>
    <row r="675" spans="1:22" ht="56.25" customHeight="1">
      <c r="A675" s="100"/>
      <c r="B675" s="100"/>
      <c r="C675" s="88"/>
      <c r="D675" s="100"/>
      <c r="E675" s="102"/>
      <c r="F675" s="102"/>
      <c r="G675" s="100"/>
      <c r="H675" s="100"/>
      <c r="I675" s="101"/>
      <c r="J675" s="101"/>
      <c r="K675" s="101"/>
      <c r="L675" s="100"/>
      <c r="M675" s="65" t="s">
        <v>420</v>
      </c>
      <c r="N675" s="2">
        <v>1778311</v>
      </c>
      <c r="O675" s="48">
        <f>(N675-R675)*93.79%</f>
        <v>1584483.9925550001</v>
      </c>
      <c r="P675" s="48">
        <f>(N675-R675)*6.21%*80%</f>
        <v>83929.16595600001</v>
      </c>
      <c r="Q675" s="48">
        <f>(N675-R675)*6.21%*20%</f>
        <v>20982.291489000003</v>
      </c>
      <c r="R675" s="48">
        <f>N675*5%</f>
        <v>88915.55</v>
      </c>
      <c r="S675" s="48">
        <f>N675/J674</f>
        <v>484.61943044011446</v>
      </c>
      <c r="T675" s="2">
        <f>T667</f>
        <v>4360</v>
      </c>
      <c r="U675" s="4" t="s">
        <v>1338</v>
      </c>
      <c r="V675" s="3"/>
    </row>
    <row r="676" spans="1:22" ht="24" customHeight="1">
      <c r="A676" s="100"/>
      <c r="B676" s="100"/>
      <c r="C676" s="88"/>
      <c r="D676" s="100"/>
      <c r="E676" s="102"/>
      <c r="F676" s="102"/>
      <c r="G676" s="100"/>
      <c r="H676" s="100"/>
      <c r="I676" s="101"/>
      <c r="J676" s="101"/>
      <c r="K676" s="101"/>
      <c r="L676" s="100"/>
      <c r="M676" s="65" t="s">
        <v>67</v>
      </c>
      <c r="N676" s="2">
        <f>SUM(N674:N675)</f>
        <v>4854374</v>
      </c>
      <c r="O676" s="2">
        <v>4325271</v>
      </c>
      <c r="P676" s="2">
        <f>SUM(P674:P675)</f>
        <v>229107.03530400002</v>
      </c>
      <c r="Q676" s="2">
        <f>SUM(Q674:Q675)</f>
        <v>57276.758826000005</v>
      </c>
      <c r="R676" s="2">
        <f>SUM(R674:R675)</f>
        <v>242718.7</v>
      </c>
      <c r="S676" s="48">
        <f>N676/J674</f>
        <v>1322.897942498978</v>
      </c>
      <c r="T676" s="2">
        <f>T667</f>
        <v>4360</v>
      </c>
      <c r="U676" s="4"/>
      <c r="V676" s="3"/>
    </row>
    <row r="677" spans="1:22" ht="24.75" customHeight="1">
      <c r="A677" s="100" t="s">
        <v>895</v>
      </c>
      <c r="B677" s="100" t="s">
        <v>91</v>
      </c>
      <c r="C677" s="88" t="s">
        <v>596</v>
      </c>
      <c r="D677" s="100">
        <v>1967</v>
      </c>
      <c r="E677" s="102" t="s">
        <v>77</v>
      </c>
      <c r="F677" s="102" t="s">
        <v>358</v>
      </c>
      <c r="G677" s="100">
        <v>5</v>
      </c>
      <c r="H677" s="100">
        <v>4</v>
      </c>
      <c r="I677" s="101">
        <v>4145.59</v>
      </c>
      <c r="J677" s="101">
        <v>3912.9</v>
      </c>
      <c r="K677" s="101">
        <v>3323.32</v>
      </c>
      <c r="L677" s="100">
        <v>174</v>
      </c>
      <c r="M677" s="65" t="s">
        <v>534</v>
      </c>
      <c r="N677" s="2">
        <v>823450</v>
      </c>
      <c r="O677" s="48">
        <f>(N677-R677)*93.79%</f>
        <v>733698.0672500001</v>
      </c>
      <c r="P677" s="48">
        <f>(N677-R677)*6.21%*80%</f>
        <v>38863.546200000004</v>
      </c>
      <c r="Q677" s="48">
        <f>(N677-R677)*6.21%*20%</f>
        <v>9715.886550000001</v>
      </c>
      <c r="R677" s="48">
        <f>N677*5%</f>
        <v>41172.5</v>
      </c>
      <c r="S677" s="48">
        <f>N677/J677</f>
        <v>210.44493853663522</v>
      </c>
      <c r="T677" s="2">
        <f>T668</f>
        <v>4360</v>
      </c>
      <c r="U677" s="4" t="s">
        <v>1338</v>
      </c>
      <c r="V677" s="3"/>
    </row>
    <row r="678" spans="1:22" ht="56.25" customHeight="1">
      <c r="A678" s="100"/>
      <c r="B678" s="100"/>
      <c r="C678" s="88"/>
      <c r="D678" s="100"/>
      <c r="E678" s="102"/>
      <c r="F678" s="102"/>
      <c r="G678" s="100"/>
      <c r="H678" s="100"/>
      <c r="I678" s="101"/>
      <c r="J678" s="101"/>
      <c r="K678" s="101"/>
      <c r="L678" s="100"/>
      <c r="M678" s="65" t="s">
        <v>1352</v>
      </c>
      <c r="N678" s="2">
        <v>2906024</v>
      </c>
      <c r="O678" s="48">
        <f>(N678-R678)*93.79%</f>
        <v>2589281.91412</v>
      </c>
      <c r="P678" s="48">
        <f>(N678-R678)*6.21%*80%</f>
        <v>137152.708704</v>
      </c>
      <c r="Q678" s="48">
        <f>(N678-R678)*6.21%*20%</f>
        <v>34288.177176</v>
      </c>
      <c r="R678" s="48">
        <f>N678*5%</f>
        <v>145301.2</v>
      </c>
      <c r="S678" s="48">
        <f>N678/J677</f>
        <v>742.677809297452</v>
      </c>
      <c r="T678" s="2">
        <f>T670</f>
        <v>4360</v>
      </c>
      <c r="U678" s="4" t="s">
        <v>1338</v>
      </c>
      <c r="V678" s="3"/>
    </row>
    <row r="679" spans="1:22" ht="23.25" customHeight="1">
      <c r="A679" s="100"/>
      <c r="B679" s="100"/>
      <c r="C679" s="88"/>
      <c r="D679" s="100"/>
      <c r="E679" s="102"/>
      <c r="F679" s="102"/>
      <c r="G679" s="100"/>
      <c r="H679" s="100"/>
      <c r="I679" s="101"/>
      <c r="J679" s="101"/>
      <c r="K679" s="101"/>
      <c r="L679" s="100"/>
      <c r="M679" s="65" t="s">
        <v>67</v>
      </c>
      <c r="N679" s="2">
        <f>SUM(N677:N678)</f>
        <v>3729474</v>
      </c>
      <c r="O679" s="2">
        <f>SUM(O677:O678)</f>
        <v>3322979.98137</v>
      </c>
      <c r="P679" s="2">
        <f>SUM(P677:P678)</f>
        <v>176016.254904</v>
      </c>
      <c r="Q679" s="2">
        <f>SUM(Q677:Q678)</f>
        <v>44004.063726</v>
      </c>
      <c r="R679" s="2">
        <f>SUM(R677:R678)</f>
        <v>186473.7</v>
      </c>
      <c r="S679" s="48">
        <f>N679/J677</f>
        <v>953.1227478340872</v>
      </c>
      <c r="T679" s="2">
        <f>T670</f>
        <v>4360</v>
      </c>
      <c r="U679" s="4"/>
      <c r="V679" s="3"/>
    </row>
    <row r="680" spans="1:22" ht="24.75" customHeight="1">
      <c r="A680" s="100" t="s">
        <v>896</v>
      </c>
      <c r="B680" s="100" t="s">
        <v>92</v>
      </c>
      <c r="C680" s="88" t="s">
        <v>592</v>
      </c>
      <c r="D680" s="100">
        <v>1969</v>
      </c>
      <c r="E680" s="102" t="s">
        <v>77</v>
      </c>
      <c r="F680" s="102" t="s">
        <v>358</v>
      </c>
      <c r="G680" s="100">
        <v>5</v>
      </c>
      <c r="H680" s="100">
        <v>4</v>
      </c>
      <c r="I680" s="101">
        <v>4139.23</v>
      </c>
      <c r="J680" s="101">
        <v>3921.21</v>
      </c>
      <c r="K680" s="101">
        <v>3403.54</v>
      </c>
      <c r="L680" s="100">
        <v>174</v>
      </c>
      <c r="M680" s="65" t="s">
        <v>534</v>
      </c>
      <c r="N680" s="2">
        <v>823450</v>
      </c>
      <c r="O680" s="48">
        <f>(N680-R680)*93.79%</f>
        <v>733698.0672500001</v>
      </c>
      <c r="P680" s="48">
        <f>(N680-R680)*6.21%*80%</f>
        <v>38863.546200000004</v>
      </c>
      <c r="Q680" s="48">
        <f>(N680-R680)*6.21%*20%</f>
        <v>9715.886550000001</v>
      </c>
      <c r="R680" s="48">
        <f>N680*5%</f>
        <v>41172.5</v>
      </c>
      <c r="S680" s="48">
        <f>N680/J680</f>
        <v>209.99895440438027</v>
      </c>
      <c r="T680" s="2">
        <f>T671</f>
        <v>4360</v>
      </c>
      <c r="U680" s="4" t="s">
        <v>1338</v>
      </c>
      <c r="V680" s="3"/>
    </row>
    <row r="681" spans="1:22" ht="56.25" customHeight="1">
      <c r="A681" s="100"/>
      <c r="B681" s="100"/>
      <c r="C681" s="88"/>
      <c r="D681" s="100"/>
      <c r="E681" s="102"/>
      <c r="F681" s="102"/>
      <c r="G681" s="100"/>
      <c r="H681" s="100"/>
      <c r="I681" s="101"/>
      <c r="J681" s="101"/>
      <c r="K681" s="101"/>
      <c r="L681" s="100"/>
      <c r="M681" s="65" t="s">
        <v>1352</v>
      </c>
      <c r="N681" s="2">
        <v>2906024</v>
      </c>
      <c r="O681" s="48">
        <f>(N681-R681)*93.79%</f>
        <v>2589281.91412</v>
      </c>
      <c r="P681" s="48">
        <f>(N681-R681)*6.21%*80%</f>
        <v>137152.708704</v>
      </c>
      <c r="Q681" s="48">
        <f>(N681-R681)*6.21%*20%</f>
        <v>34288.177176</v>
      </c>
      <c r="R681" s="48">
        <f>N681*5%</f>
        <v>145301.2</v>
      </c>
      <c r="S681" s="48">
        <f>N681/J680</f>
        <v>741.1038939511018</v>
      </c>
      <c r="T681" s="2">
        <f>T671</f>
        <v>4360</v>
      </c>
      <c r="U681" s="4" t="s">
        <v>1338</v>
      </c>
      <c r="V681" s="3"/>
    </row>
    <row r="682" spans="1:22" ht="17.25" customHeight="1">
      <c r="A682" s="100"/>
      <c r="B682" s="100"/>
      <c r="C682" s="88"/>
      <c r="D682" s="100"/>
      <c r="E682" s="102"/>
      <c r="F682" s="102"/>
      <c r="G682" s="100"/>
      <c r="H682" s="100"/>
      <c r="I682" s="101"/>
      <c r="J682" s="101"/>
      <c r="K682" s="101"/>
      <c r="L682" s="100"/>
      <c r="M682" s="65" t="s">
        <v>67</v>
      </c>
      <c r="N682" s="2">
        <f>SUM(N680:N681)</f>
        <v>3729474</v>
      </c>
      <c r="O682" s="2">
        <f>SUM(O680:O681)</f>
        <v>3322979.98137</v>
      </c>
      <c r="P682" s="2">
        <f>SUM(P680:P681)</f>
        <v>176016.254904</v>
      </c>
      <c r="Q682" s="2">
        <f>SUM(Q680:Q681)</f>
        <v>44004.063726</v>
      </c>
      <c r="R682" s="2">
        <f>SUM(R680:R681)</f>
        <v>186473.7</v>
      </c>
      <c r="S682" s="48">
        <f>N682/J680</f>
        <v>951.1028483554821</v>
      </c>
      <c r="T682" s="2">
        <f>T672</f>
        <v>4360</v>
      </c>
      <c r="U682" s="4"/>
      <c r="V682" s="3"/>
    </row>
    <row r="683" spans="1:22" ht="63" customHeight="1">
      <c r="A683" s="43" t="s">
        <v>897</v>
      </c>
      <c r="B683" s="43" t="s">
        <v>93</v>
      </c>
      <c r="C683" s="44" t="s">
        <v>593</v>
      </c>
      <c r="D683" s="43">
        <v>1982</v>
      </c>
      <c r="E683" s="45" t="s">
        <v>77</v>
      </c>
      <c r="F683" s="45" t="s">
        <v>349</v>
      </c>
      <c r="G683" s="43">
        <v>9</v>
      </c>
      <c r="H683" s="43">
        <v>1</v>
      </c>
      <c r="I683" s="46">
        <v>3306.48</v>
      </c>
      <c r="J683" s="46">
        <v>2765.66</v>
      </c>
      <c r="K683" s="46">
        <v>2438.09</v>
      </c>
      <c r="L683" s="43">
        <v>70</v>
      </c>
      <c r="M683" s="65" t="s">
        <v>1352</v>
      </c>
      <c r="N683" s="2">
        <v>1727822</v>
      </c>
      <c r="O683" s="48">
        <f>(N683-R683)*93.79%</f>
        <v>1539498.04111</v>
      </c>
      <c r="P683" s="48">
        <f>(N683-R683)*6.21%*80%</f>
        <v>81546.287112</v>
      </c>
      <c r="Q683" s="48">
        <f>(N683-R683)*6.21%*20%</f>
        <v>20386.571778</v>
      </c>
      <c r="R683" s="48">
        <f>N683*5%</f>
        <v>86391.1</v>
      </c>
      <c r="S683" s="48">
        <f>N683/J683</f>
        <v>624.7412914096454</v>
      </c>
      <c r="T683" s="2">
        <f>T675</f>
        <v>4360</v>
      </c>
      <c r="U683" s="4" t="s">
        <v>1338</v>
      </c>
      <c r="V683" s="3"/>
    </row>
    <row r="684" spans="1:22" ht="24.75" customHeight="1">
      <c r="A684" s="100" t="s">
        <v>898</v>
      </c>
      <c r="B684" s="100" t="s">
        <v>94</v>
      </c>
      <c r="C684" s="88" t="s">
        <v>594</v>
      </c>
      <c r="D684" s="100">
        <v>1989</v>
      </c>
      <c r="E684" s="102" t="s">
        <v>77</v>
      </c>
      <c r="F684" s="102" t="s">
        <v>349</v>
      </c>
      <c r="G684" s="100">
        <v>13</v>
      </c>
      <c r="H684" s="100">
        <v>1</v>
      </c>
      <c r="I684" s="101">
        <v>4944.5</v>
      </c>
      <c r="J684" s="101">
        <v>4687.76</v>
      </c>
      <c r="K684" s="101">
        <v>3711.3</v>
      </c>
      <c r="L684" s="100">
        <v>131</v>
      </c>
      <c r="M684" s="65" t="s">
        <v>534</v>
      </c>
      <c r="N684" s="2">
        <v>703836</v>
      </c>
      <c r="O684" s="48">
        <f>(N684-R684)*93.79%</f>
        <v>627121.39518</v>
      </c>
      <c r="P684" s="48">
        <f>(N684-R684)*6.21%*80%</f>
        <v>33218.243856</v>
      </c>
      <c r="Q684" s="48">
        <f>(N684-R684)*6.21%*20%</f>
        <v>8304.560964</v>
      </c>
      <c r="R684" s="48">
        <f>N684*5%</f>
        <v>35191.8</v>
      </c>
      <c r="S684" s="48">
        <f>N684/J684</f>
        <v>150.1433520487397</v>
      </c>
      <c r="T684" s="2">
        <f>T675</f>
        <v>4360</v>
      </c>
      <c r="U684" s="4" t="s">
        <v>1338</v>
      </c>
      <c r="V684" s="3"/>
    </row>
    <row r="685" spans="1:22" ht="90.75" customHeight="1">
      <c r="A685" s="100"/>
      <c r="B685" s="100"/>
      <c r="C685" s="88"/>
      <c r="D685" s="100"/>
      <c r="E685" s="102"/>
      <c r="F685" s="102"/>
      <c r="G685" s="100"/>
      <c r="H685" s="100"/>
      <c r="I685" s="101"/>
      <c r="J685" s="101"/>
      <c r="K685" s="101"/>
      <c r="L685" s="100"/>
      <c r="M685" s="65" t="s">
        <v>1352</v>
      </c>
      <c r="N685" s="2">
        <v>2338262</v>
      </c>
      <c r="O685" s="48">
        <f>(N685-R685)*93.79%</f>
        <v>2083403.13331</v>
      </c>
      <c r="P685" s="48">
        <f>(N685-R685)*6.21%*80%</f>
        <v>110356.613352</v>
      </c>
      <c r="Q685" s="48">
        <f>(N685-R685)*6.21%*20%</f>
        <v>27589.153338</v>
      </c>
      <c r="R685" s="48">
        <f>N685*5%</f>
        <v>116913.1</v>
      </c>
      <c r="S685" s="48">
        <f>N685/J684</f>
        <v>498.80155980681604</v>
      </c>
      <c r="T685" s="2">
        <f>T677</f>
        <v>4360</v>
      </c>
      <c r="U685" s="4" t="s">
        <v>1338</v>
      </c>
      <c r="V685" s="3"/>
    </row>
    <row r="686" spans="1:22" ht="90.75" customHeight="1">
      <c r="A686" s="100"/>
      <c r="B686" s="100"/>
      <c r="C686" s="88"/>
      <c r="D686" s="100"/>
      <c r="E686" s="102"/>
      <c r="F686" s="102"/>
      <c r="G686" s="100"/>
      <c r="H686" s="100"/>
      <c r="I686" s="101"/>
      <c r="J686" s="101"/>
      <c r="K686" s="101"/>
      <c r="L686" s="100"/>
      <c r="M686" s="65" t="s">
        <v>1356</v>
      </c>
      <c r="N686" s="2">
        <v>726640</v>
      </c>
      <c r="O686" s="48">
        <f>(N686-R686)*93.79%</f>
        <v>647439.8732</v>
      </c>
      <c r="P686" s="48">
        <f>(N686-R686)*6.21%*80%</f>
        <v>34294.50144</v>
      </c>
      <c r="Q686" s="48">
        <f>(N686-R686)*6.21%*20%</f>
        <v>8573.62536</v>
      </c>
      <c r="R686" s="48">
        <f>N686*5%</f>
        <v>36332</v>
      </c>
      <c r="S686" s="48">
        <f>N686/J684</f>
        <v>155.00793555984094</v>
      </c>
      <c r="T686" s="2">
        <f>T679</f>
        <v>4360</v>
      </c>
      <c r="U686" s="4" t="s">
        <v>1338</v>
      </c>
      <c r="V686" s="3"/>
    </row>
    <row r="687" spans="1:22" ht="81" customHeight="1">
      <c r="A687" s="100"/>
      <c r="B687" s="100"/>
      <c r="C687" s="88"/>
      <c r="D687" s="100"/>
      <c r="E687" s="102"/>
      <c r="F687" s="102"/>
      <c r="G687" s="100"/>
      <c r="H687" s="100"/>
      <c r="I687" s="101"/>
      <c r="J687" s="101"/>
      <c r="K687" s="101"/>
      <c r="L687" s="100"/>
      <c r="M687" s="65" t="s">
        <v>1350</v>
      </c>
      <c r="N687" s="2">
        <v>480051</v>
      </c>
      <c r="O687" s="48">
        <f>(N687-R687)*93.79%</f>
        <v>427727.84125500004</v>
      </c>
      <c r="P687" s="48">
        <f>(N687-R687)*6.21%*80%</f>
        <v>22656.486996000003</v>
      </c>
      <c r="Q687" s="48">
        <f>(N687-R687)*6.21%*20%</f>
        <v>5664.121749000001</v>
      </c>
      <c r="R687" s="48">
        <f>N687*5%</f>
        <v>24002.550000000003</v>
      </c>
      <c r="S687" s="48">
        <f>N687/J684</f>
        <v>102.40519992491083</v>
      </c>
      <c r="T687" s="2">
        <f>T681</f>
        <v>4360</v>
      </c>
      <c r="U687" s="4" t="s">
        <v>1338</v>
      </c>
      <c r="V687" s="3"/>
    </row>
    <row r="688" spans="1:22" ht="30.75" customHeight="1">
      <c r="A688" s="100"/>
      <c r="B688" s="100"/>
      <c r="C688" s="88"/>
      <c r="D688" s="100"/>
      <c r="E688" s="102"/>
      <c r="F688" s="102"/>
      <c r="G688" s="100"/>
      <c r="H688" s="100"/>
      <c r="I688" s="101"/>
      <c r="J688" s="101"/>
      <c r="K688" s="101"/>
      <c r="L688" s="100"/>
      <c r="M688" s="65" t="s">
        <v>67</v>
      </c>
      <c r="N688" s="2">
        <f>SUM(N684:N687)</f>
        <v>4248789</v>
      </c>
      <c r="O688" s="2">
        <v>3785693</v>
      </c>
      <c r="P688" s="2">
        <f>SUM(P684:P687)</f>
        <v>200525.845644</v>
      </c>
      <c r="Q688" s="2">
        <f>SUM(Q684:Q687)</f>
        <v>50131.461411</v>
      </c>
      <c r="R688" s="2">
        <f>SUM(R684:R687)</f>
        <v>212439.45</v>
      </c>
      <c r="S688" s="48">
        <f>N688/J684</f>
        <v>906.3580473403075</v>
      </c>
      <c r="T688" s="2">
        <f>T682</f>
        <v>4360</v>
      </c>
      <c r="U688" s="4"/>
      <c r="V688" s="3"/>
    </row>
    <row r="689" spans="1:22" ht="24.75" customHeight="1">
      <c r="A689" s="100" t="s">
        <v>899</v>
      </c>
      <c r="B689" s="100" t="s">
        <v>95</v>
      </c>
      <c r="C689" s="88" t="s">
        <v>595</v>
      </c>
      <c r="D689" s="100">
        <v>1974</v>
      </c>
      <c r="E689" s="102" t="s">
        <v>77</v>
      </c>
      <c r="F689" s="102" t="s">
        <v>349</v>
      </c>
      <c r="G689" s="100">
        <v>5</v>
      </c>
      <c r="H689" s="100">
        <v>6</v>
      </c>
      <c r="I689" s="101">
        <v>5054.86</v>
      </c>
      <c r="J689" s="101">
        <v>4545.65</v>
      </c>
      <c r="K689" s="101">
        <v>3966.45</v>
      </c>
      <c r="L689" s="100">
        <v>213</v>
      </c>
      <c r="M689" s="65" t="s">
        <v>534</v>
      </c>
      <c r="N689" s="2">
        <v>1083699</v>
      </c>
      <c r="O689" s="48">
        <f>(N689-R689)*93.79%</f>
        <v>965581.2274950001</v>
      </c>
      <c r="P689" s="48">
        <f>(N689-R689)*6.21%*80%</f>
        <v>51146.258004</v>
      </c>
      <c r="Q689" s="48">
        <f>(N689-R689)*6.21%*20%</f>
        <v>12786.564501</v>
      </c>
      <c r="R689" s="48">
        <f>N689*5%</f>
        <v>54184.950000000004</v>
      </c>
      <c r="S689" s="48">
        <f>N689/J689</f>
        <v>238.40352864826815</v>
      </c>
      <c r="T689" s="2">
        <f>T683</f>
        <v>4360</v>
      </c>
      <c r="U689" s="4" t="s">
        <v>1338</v>
      </c>
      <c r="V689" s="3"/>
    </row>
    <row r="690" spans="1:22" ht="54.75" customHeight="1">
      <c r="A690" s="100"/>
      <c r="B690" s="100"/>
      <c r="C690" s="88"/>
      <c r="D690" s="100"/>
      <c r="E690" s="102"/>
      <c r="F690" s="102"/>
      <c r="G690" s="100"/>
      <c r="H690" s="100"/>
      <c r="I690" s="101"/>
      <c r="J690" s="101"/>
      <c r="K690" s="101"/>
      <c r="L690" s="100"/>
      <c r="M690" s="65" t="s">
        <v>1352</v>
      </c>
      <c r="N690" s="2">
        <v>3779637</v>
      </c>
      <c r="O690" s="48">
        <f>(N690-R690)*93.79%</f>
        <v>3367675.465185</v>
      </c>
      <c r="P690" s="48">
        <f>(N690-R690)*6.21%*80%</f>
        <v>178383.74785200003</v>
      </c>
      <c r="Q690" s="48">
        <f>(N690-R690)*6.21%*20%</f>
        <v>44595.93696300001</v>
      </c>
      <c r="R690" s="48">
        <f>N690*5%</f>
        <v>188981.85</v>
      </c>
      <c r="S690" s="48">
        <f>N690/J689</f>
        <v>831.4843861713947</v>
      </c>
      <c r="T690" s="2">
        <f>T684</f>
        <v>4360</v>
      </c>
      <c r="U690" s="4" t="s">
        <v>1338</v>
      </c>
      <c r="V690" s="3"/>
    </row>
    <row r="691" spans="1:22" ht="16.5" customHeight="1">
      <c r="A691" s="100"/>
      <c r="B691" s="100"/>
      <c r="C691" s="88"/>
      <c r="D691" s="100"/>
      <c r="E691" s="102"/>
      <c r="F691" s="102"/>
      <c r="G691" s="100"/>
      <c r="H691" s="100"/>
      <c r="I691" s="101"/>
      <c r="J691" s="101"/>
      <c r="K691" s="101"/>
      <c r="L691" s="100"/>
      <c r="M691" s="65" t="s">
        <v>67</v>
      </c>
      <c r="N691" s="2">
        <f>SUM(N689:N690)</f>
        <v>4863336</v>
      </c>
      <c r="O691" s="2">
        <v>4333256</v>
      </c>
      <c r="P691" s="2">
        <f>SUM(P689:P690)</f>
        <v>229530.00585600003</v>
      </c>
      <c r="Q691" s="2">
        <f>SUM(Q689:Q690)</f>
        <v>57382.50146400001</v>
      </c>
      <c r="R691" s="2">
        <f>SUM(R689:R690)</f>
        <v>243166.80000000002</v>
      </c>
      <c r="S691" s="48">
        <f>N691/J689</f>
        <v>1069.887914819663</v>
      </c>
      <c r="T691" s="2">
        <f>T690</f>
        <v>4360</v>
      </c>
      <c r="U691" s="4"/>
      <c r="V691" s="3"/>
    </row>
    <row r="692" spans="1:22" ht="24.75" customHeight="1">
      <c r="A692" s="100" t="s">
        <v>900</v>
      </c>
      <c r="B692" s="100" t="s">
        <v>96</v>
      </c>
      <c r="C692" s="88" t="s">
        <v>619</v>
      </c>
      <c r="D692" s="100">
        <v>1970</v>
      </c>
      <c r="E692" s="102" t="s">
        <v>77</v>
      </c>
      <c r="F692" s="102" t="s">
        <v>358</v>
      </c>
      <c r="G692" s="100">
        <v>5</v>
      </c>
      <c r="H692" s="100">
        <v>6</v>
      </c>
      <c r="I692" s="101">
        <v>6258.04</v>
      </c>
      <c r="J692" s="101">
        <v>5591.67</v>
      </c>
      <c r="K692" s="101">
        <v>3509.43</v>
      </c>
      <c r="L692" s="100">
        <v>274</v>
      </c>
      <c r="M692" s="65" t="s">
        <v>534</v>
      </c>
      <c r="N692" s="2">
        <v>1453000</v>
      </c>
      <c r="O692" s="48">
        <f>(N692-R692)*93.79%</f>
        <v>1294630.2650000001</v>
      </c>
      <c r="P692" s="48">
        <f>(N692-R692)*6.21%*80%</f>
        <v>68575.788</v>
      </c>
      <c r="Q692" s="48">
        <f>(N692-R692)*6.21%*20%</f>
        <v>17143.947</v>
      </c>
      <c r="R692" s="48">
        <f>N692*5%</f>
        <v>72650</v>
      </c>
      <c r="S692" s="48">
        <f>N692/J692</f>
        <v>259.85081379981295</v>
      </c>
      <c r="T692" s="2">
        <f>T685</f>
        <v>4360</v>
      </c>
      <c r="U692" s="4" t="s">
        <v>1338</v>
      </c>
      <c r="V692" s="3"/>
    </row>
    <row r="693" spans="1:22" ht="57" customHeight="1">
      <c r="A693" s="100"/>
      <c r="B693" s="100"/>
      <c r="C693" s="88"/>
      <c r="D693" s="100"/>
      <c r="E693" s="102"/>
      <c r="F693" s="102"/>
      <c r="G693" s="100"/>
      <c r="H693" s="100"/>
      <c r="I693" s="101"/>
      <c r="J693" s="101"/>
      <c r="K693" s="101"/>
      <c r="L693" s="100"/>
      <c r="M693" s="65" t="s">
        <v>1352</v>
      </c>
      <c r="N693" s="2">
        <v>2403000</v>
      </c>
      <c r="O693" s="48">
        <f>(N693-R693)*93.79%</f>
        <v>2141085.015</v>
      </c>
      <c r="P693" s="48">
        <f>(N693-R693)*6.21%*80%</f>
        <v>113411.98800000001</v>
      </c>
      <c r="Q693" s="48">
        <f>(N693-R693)*6.21%*20%</f>
        <v>28352.997000000003</v>
      </c>
      <c r="R693" s="48">
        <f>N693*5%</f>
        <v>120150</v>
      </c>
      <c r="S693" s="48">
        <f>N693/J692</f>
        <v>429.74639061318</v>
      </c>
      <c r="T693" s="2">
        <f>T685</f>
        <v>4360</v>
      </c>
      <c r="U693" s="4" t="s">
        <v>1338</v>
      </c>
      <c r="V693" s="3"/>
    </row>
    <row r="694" spans="1:22" ht="17.25" customHeight="1">
      <c r="A694" s="100"/>
      <c r="B694" s="100"/>
      <c r="C694" s="88"/>
      <c r="D694" s="100"/>
      <c r="E694" s="102"/>
      <c r="F694" s="102"/>
      <c r="G694" s="100"/>
      <c r="H694" s="100"/>
      <c r="I694" s="101"/>
      <c r="J694" s="101"/>
      <c r="K694" s="101"/>
      <c r="L694" s="100"/>
      <c r="M694" s="65" t="s">
        <v>67</v>
      </c>
      <c r="N694" s="2">
        <f>SUM(N692:N693)</f>
        <v>3856000</v>
      </c>
      <c r="O694" s="2">
        <f>SUM(O692:O693)</f>
        <v>3435715.2800000003</v>
      </c>
      <c r="P694" s="2">
        <f>SUM(P692:P693)</f>
        <v>181987.776</v>
      </c>
      <c r="Q694" s="2">
        <f>SUM(Q692:Q693)</f>
        <v>45496.944</v>
      </c>
      <c r="R694" s="2">
        <f>SUM(R692:R693)</f>
        <v>192800</v>
      </c>
      <c r="S694" s="48">
        <f>N694/J692</f>
        <v>689.5972044129929</v>
      </c>
      <c r="T694" s="2">
        <f>T686</f>
        <v>4360</v>
      </c>
      <c r="U694" s="4"/>
      <c r="V694" s="3"/>
    </row>
    <row r="695" spans="1:22" ht="71.25" customHeight="1">
      <c r="A695" s="100" t="s">
        <v>901</v>
      </c>
      <c r="B695" s="100" t="s">
        <v>104</v>
      </c>
      <c r="C695" s="88" t="s">
        <v>620</v>
      </c>
      <c r="D695" s="100">
        <v>1971</v>
      </c>
      <c r="E695" s="102" t="s">
        <v>77</v>
      </c>
      <c r="F695" s="102" t="s">
        <v>358</v>
      </c>
      <c r="G695" s="100">
        <v>5</v>
      </c>
      <c r="H695" s="100">
        <v>2</v>
      </c>
      <c r="I695" s="101">
        <v>2211.12</v>
      </c>
      <c r="J695" s="101">
        <v>1972.78</v>
      </c>
      <c r="K695" s="101">
        <v>1241.17</v>
      </c>
      <c r="L695" s="100">
        <v>107</v>
      </c>
      <c r="M695" s="65" t="s">
        <v>1356</v>
      </c>
      <c r="N695" s="2">
        <v>492000</v>
      </c>
      <c r="O695" s="48">
        <f>(N695-R695)*93.79%</f>
        <v>438374.46</v>
      </c>
      <c r="P695" s="48">
        <f>(N695-R695)*6.21%*80%</f>
        <v>23220.432</v>
      </c>
      <c r="Q695" s="48">
        <f>(N695-R695)*6.21%*20%</f>
        <v>5805.108</v>
      </c>
      <c r="R695" s="48">
        <f>N695*5%</f>
        <v>24600</v>
      </c>
      <c r="S695" s="48">
        <f>N695/J695</f>
        <v>249.3942558217338</v>
      </c>
      <c r="T695" s="2">
        <f>T687</f>
        <v>4360</v>
      </c>
      <c r="U695" s="4" t="s">
        <v>1338</v>
      </c>
      <c r="V695" s="3"/>
    </row>
    <row r="696" spans="1:22" ht="65.25" customHeight="1">
      <c r="A696" s="100"/>
      <c r="B696" s="100"/>
      <c r="C696" s="88"/>
      <c r="D696" s="100"/>
      <c r="E696" s="102"/>
      <c r="F696" s="102"/>
      <c r="G696" s="100"/>
      <c r="H696" s="100"/>
      <c r="I696" s="101"/>
      <c r="J696" s="101"/>
      <c r="K696" s="101"/>
      <c r="L696" s="100"/>
      <c r="M696" s="65" t="s">
        <v>1350</v>
      </c>
      <c r="N696" s="2">
        <v>332450</v>
      </c>
      <c r="O696" s="48">
        <f>(N696-R696)*93.79%</f>
        <v>296214.61225</v>
      </c>
      <c r="P696" s="48">
        <f>(N696-R696)*6.21%*80%</f>
        <v>15690.310200000002</v>
      </c>
      <c r="Q696" s="48">
        <f>(N696-R696)*6.21%*20%</f>
        <v>3922.5775500000004</v>
      </c>
      <c r="R696" s="48">
        <f>N696*5%</f>
        <v>16622.5</v>
      </c>
      <c r="S696" s="48">
        <f>N696/J695</f>
        <v>168.51853729255163</v>
      </c>
      <c r="T696" s="2">
        <f>T688</f>
        <v>4360</v>
      </c>
      <c r="U696" s="4" t="s">
        <v>1338</v>
      </c>
      <c r="V696" s="3"/>
    </row>
    <row r="697" spans="1:22" ht="17.25" customHeight="1">
      <c r="A697" s="100"/>
      <c r="B697" s="100"/>
      <c r="C697" s="88"/>
      <c r="D697" s="100"/>
      <c r="E697" s="102"/>
      <c r="F697" s="102"/>
      <c r="G697" s="100"/>
      <c r="H697" s="100"/>
      <c r="I697" s="101"/>
      <c r="J697" s="101"/>
      <c r="K697" s="101"/>
      <c r="L697" s="100"/>
      <c r="M697" s="65" t="s">
        <v>67</v>
      </c>
      <c r="N697" s="2">
        <f>SUM(N695:N696)</f>
        <v>824450</v>
      </c>
      <c r="O697" s="2">
        <v>734588</v>
      </c>
      <c r="P697" s="2">
        <f>SUM(P695:P696)</f>
        <v>38910.7422</v>
      </c>
      <c r="Q697" s="2">
        <f>SUM(Q695:Q696)</f>
        <v>9727.68555</v>
      </c>
      <c r="R697" s="2">
        <f>SUM(R695:R696)</f>
        <v>41222.5</v>
      </c>
      <c r="S697" s="48">
        <f>N697/J695</f>
        <v>417.9127931142854</v>
      </c>
      <c r="T697" s="2">
        <f>T688</f>
        <v>4360</v>
      </c>
      <c r="U697" s="4"/>
      <c r="V697" s="3"/>
    </row>
    <row r="698" spans="1:22" ht="66" customHeight="1">
      <c r="A698" s="100" t="s">
        <v>902</v>
      </c>
      <c r="B698" s="100" t="s">
        <v>105</v>
      </c>
      <c r="C698" s="88" t="s">
        <v>621</v>
      </c>
      <c r="D698" s="100">
        <v>1969</v>
      </c>
      <c r="E698" s="102" t="s">
        <v>77</v>
      </c>
      <c r="F698" s="102" t="s">
        <v>358</v>
      </c>
      <c r="G698" s="100">
        <v>5</v>
      </c>
      <c r="H698" s="100">
        <v>4</v>
      </c>
      <c r="I698" s="101">
        <v>4429.78</v>
      </c>
      <c r="J698" s="101">
        <v>3923.83</v>
      </c>
      <c r="K698" s="101">
        <v>2768.09</v>
      </c>
      <c r="L698" s="100">
        <v>203</v>
      </c>
      <c r="M698" s="65" t="s">
        <v>1356</v>
      </c>
      <c r="N698" s="2">
        <v>985000</v>
      </c>
      <c r="O698" s="48">
        <f>(N698-R698)*93.79%</f>
        <v>877639.925</v>
      </c>
      <c r="P698" s="48">
        <f>(N698-R698)*6.21%*80%</f>
        <v>46488.060000000005</v>
      </c>
      <c r="Q698" s="48">
        <f>(N698-R698)*6.21%*20%</f>
        <v>11622.015000000001</v>
      </c>
      <c r="R698" s="48">
        <f>N698*5%</f>
        <v>49250</v>
      </c>
      <c r="S698" s="48">
        <f>N698/J698</f>
        <v>251.03024341013756</v>
      </c>
      <c r="T698" s="2">
        <f>T695</f>
        <v>4360</v>
      </c>
      <c r="U698" s="4" t="s">
        <v>1338</v>
      </c>
      <c r="V698" s="3"/>
    </row>
    <row r="699" spans="1:22" ht="69" customHeight="1">
      <c r="A699" s="100"/>
      <c r="B699" s="100"/>
      <c r="C699" s="88"/>
      <c r="D699" s="100"/>
      <c r="E699" s="102"/>
      <c r="F699" s="102"/>
      <c r="G699" s="100"/>
      <c r="H699" s="100"/>
      <c r="I699" s="101"/>
      <c r="J699" s="101"/>
      <c r="K699" s="101"/>
      <c r="L699" s="100"/>
      <c r="M699" s="65" t="s">
        <v>1350</v>
      </c>
      <c r="N699" s="2">
        <v>560000</v>
      </c>
      <c r="O699" s="48">
        <f>(N699-R699)*93.79%</f>
        <v>498962.80000000005</v>
      </c>
      <c r="P699" s="48">
        <f>(N699-R699)*6.21%*80%</f>
        <v>26429.760000000006</v>
      </c>
      <c r="Q699" s="48">
        <f>(N699-R699)*6.21%*20%</f>
        <v>6607.440000000001</v>
      </c>
      <c r="R699" s="48">
        <f>N699*5%</f>
        <v>28000</v>
      </c>
      <c r="S699" s="48">
        <f>N699/J698</f>
        <v>142.71770183723555</v>
      </c>
      <c r="T699" s="2">
        <f>T695</f>
        <v>4360</v>
      </c>
      <c r="U699" s="4" t="s">
        <v>1338</v>
      </c>
      <c r="V699" s="3"/>
    </row>
    <row r="700" spans="1:22" ht="17.25" customHeight="1">
      <c r="A700" s="100"/>
      <c r="B700" s="100"/>
      <c r="C700" s="88"/>
      <c r="D700" s="100"/>
      <c r="E700" s="102"/>
      <c r="F700" s="102"/>
      <c r="G700" s="100"/>
      <c r="H700" s="100"/>
      <c r="I700" s="101"/>
      <c r="J700" s="101"/>
      <c r="K700" s="101"/>
      <c r="L700" s="100"/>
      <c r="M700" s="65" t="s">
        <v>67</v>
      </c>
      <c r="N700" s="2">
        <f>SUM(N698:N699)</f>
        <v>1545000</v>
      </c>
      <c r="O700" s="2">
        <f>SUM(O698:O699)</f>
        <v>1376602.725</v>
      </c>
      <c r="P700" s="2">
        <f>SUM(P698:P699)</f>
        <v>72917.82</v>
      </c>
      <c r="Q700" s="2">
        <f>SUM(Q698:Q699)</f>
        <v>18229.455</v>
      </c>
      <c r="R700" s="2">
        <f>SUM(R698:R699)</f>
        <v>77250</v>
      </c>
      <c r="S700" s="48">
        <f>N700/J698</f>
        <v>393.7479452473731</v>
      </c>
      <c r="T700" s="2">
        <f>T695</f>
        <v>4360</v>
      </c>
      <c r="U700" s="4"/>
      <c r="V700" s="3"/>
    </row>
    <row r="701" spans="1:22" ht="65.25" customHeight="1">
      <c r="A701" s="43" t="s">
        <v>903</v>
      </c>
      <c r="B701" s="43" t="s">
        <v>106</v>
      </c>
      <c r="C701" s="44" t="s">
        <v>622</v>
      </c>
      <c r="D701" s="43">
        <v>1971</v>
      </c>
      <c r="E701" s="45" t="s">
        <v>77</v>
      </c>
      <c r="F701" s="45" t="s">
        <v>358</v>
      </c>
      <c r="G701" s="43">
        <v>12</v>
      </c>
      <c r="H701" s="43">
        <v>1</v>
      </c>
      <c r="I701" s="46">
        <v>5260.16</v>
      </c>
      <c r="J701" s="46">
        <v>3877.76</v>
      </c>
      <c r="K701" s="46">
        <v>2973.57</v>
      </c>
      <c r="L701" s="43">
        <v>189</v>
      </c>
      <c r="M701" s="65" t="s">
        <v>534</v>
      </c>
      <c r="N701" s="2">
        <v>423000</v>
      </c>
      <c r="O701" s="48">
        <f>(N701-R701)*93.79%</f>
        <v>376895.11500000005</v>
      </c>
      <c r="P701" s="48">
        <f>(N701-R701)*6.21%*80%</f>
        <v>19963.908000000003</v>
      </c>
      <c r="Q701" s="48">
        <f>(N701-R701)*6.21%*20%</f>
        <v>4990.977000000001</v>
      </c>
      <c r="R701" s="48">
        <f>N701*5%</f>
        <v>21150</v>
      </c>
      <c r="S701" s="48">
        <f>N701/J701</f>
        <v>109.08359465258293</v>
      </c>
      <c r="T701" s="2">
        <f>T695</f>
        <v>4360</v>
      </c>
      <c r="U701" s="4" t="s">
        <v>1338</v>
      </c>
      <c r="V701" s="3"/>
    </row>
    <row r="702" spans="1:22" ht="17.25" customHeight="1">
      <c r="A702" s="100" t="s">
        <v>904</v>
      </c>
      <c r="B702" s="100" t="s">
        <v>107</v>
      </c>
      <c r="C702" s="88" t="s">
        <v>623</v>
      </c>
      <c r="D702" s="100">
        <v>1971</v>
      </c>
      <c r="E702" s="102" t="s">
        <v>77</v>
      </c>
      <c r="F702" s="102" t="s">
        <v>358</v>
      </c>
      <c r="G702" s="100">
        <v>5</v>
      </c>
      <c r="H702" s="100">
        <v>4</v>
      </c>
      <c r="I702" s="101">
        <v>4061.01</v>
      </c>
      <c r="J702" s="101">
        <v>3570.86</v>
      </c>
      <c r="K702" s="101">
        <v>3054.37</v>
      </c>
      <c r="L702" s="100">
        <v>158</v>
      </c>
      <c r="M702" s="65" t="s">
        <v>534</v>
      </c>
      <c r="N702" s="2">
        <v>892000</v>
      </c>
      <c r="O702" s="48">
        <f>(N702-R702)*93.79%</f>
        <v>794776.4600000001</v>
      </c>
      <c r="P702" s="48">
        <f>(N702-R702)*6.21%*80%</f>
        <v>42098.832</v>
      </c>
      <c r="Q702" s="48">
        <f>(N702-R702)*6.21%*20%</f>
        <v>10524.708</v>
      </c>
      <c r="R702" s="48">
        <f>N702*5%</f>
        <v>44600</v>
      </c>
      <c r="S702" s="48">
        <f>N702/J702</f>
        <v>249.7997681230852</v>
      </c>
      <c r="T702" s="2">
        <f>T695</f>
        <v>4360</v>
      </c>
      <c r="U702" s="4" t="s">
        <v>1338</v>
      </c>
      <c r="V702" s="3"/>
    </row>
    <row r="703" spans="1:22" ht="57" customHeight="1">
      <c r="A703" s="100"/>
      <c r="B703" s="100"/>
      <c r="C703" s="88"/>
      <c r="D703" s="100"/>
      <c r="E703" s="102"/>
      <c r="F703" s="102"/>
      <c r="G703" s="100"/>
      <c r="H703" s="100"/>
      <c r="I703" s="101"/>
      <c r="J703" s="101"/>
      <c r="K703" s="101"/>
      <c r="L703" s="100"/>
      <c r="M703" s="65" t="s">
        <v>1352</v>
      </c>
      <c r="N703" s="2">
        <v>1603000</v>
      </c>
      <c r="O703" s="48">
        <f>(N703-R703)*93.79%</f>
        <v>1428281.0150000001</v>
      </c>
      <c r="P703" s="48">
        <f>(N703-R703)*6.21%*80%</f>
        <v>75655.18800000001</v>
      </c>
      <c r="Q703" s="48">
        <f>(N703-R703)*6.21%*20%</f>
        <v>18913.797000000002</v>
      </c>
      <c r="R703" s="48">
        <f>N703*5%</f>
        <v>80150</v>
      </c>
      <c r="S703" s="48">
        <f>N703/J702</f>
        <v>448.9114667054995</v>
      </c>
      <c r="T703" s="2">
        <f>T695</f>
        <v>4360</v>
      </c>
      <c r="U703" s="4" t="s">
        <v>1338</v>
      </c>
      <c r="V703" s="3"/>
    </row>
    <row r="704" spans="1:22" ht="17.25" customHeight="1">
      <c r="A704" s="100"/>
      <c r="B704" s="100"/>
      <c r="C704" s="88"/>
      <c r="D704" s="100"/>
      <c r="E704" s="102"/>
      <c r="F704" s="102"/>
      <c r="G704" s="100"/>
      <c r="H704" s="100"/>
      <c r="I704" s="101"/>
      <c r="J704" s="101"/>
      <c r="K704" s="101"/>
      <c r="L704" s="100"/>
      <c r="M704" s="65" t="s">
        <v>67</v>
      </c>
      <c r="N704" s="2">
        <f>SUM(N702:N703)</f>
        <v>2495000</v>
      </c>
      <c r="O704" s="2">
        <f>SUM(O702:O703)</f>
        <v>2223057.475</v>
      </c>
      <c r="P704" s="2">
        <f>SUM(P702:P703)</f>
        <v>117754.02000000002</v>
      </c>
      <c r="Q704" s="2">
        <f>SUM(Q702:Q703)</f>
        <v>29438.505000000005</v>
      </c>
      <c r="R704" s="2">
        <f>SUM(R702:R703)</f>
        <v>124750</v>
      </c>
      <c r="S704" s="48">
        <f>N704/J702</f>
        <v>698.7112348285847</v>
      </c>
      <c r="T704" s="2">
        <f>T695</f>
        <v>4360</v>
      </c>
      <c r="U704" s="4"/>
      <c r="V704" s="3"/>
    </row>
    <row r="705" spans="1:22" ht="69.75" customHeight="1">
      <c r="A705" s="100" t="s">
        <v>905</v>
      </c>
      <c r="B705" s="100" t="s">
        <v>113</v>
      </c>
      <c r="C705" s="88" t="s">
        <v>624</v>
      </c>
      <c r="D705" s="100">
        <v>1971</v>
      </c>
      <c r="E705" s="102" t="s">
        <v>77</v>
      </c>
      <c r="F705" s="102" t="s">
        <v>358</v>
      </c>
      <c r="G705" s="100">
        <v>5</v>
      </c>
      <c r="H705" s="100">
        <v>4</v>
      </c>
      <c r="I705" s="101">
        <v>3977.77</v>
      </c>
      <c r="J705" s="101">
        <v>3552.48</v>
      </c>
      <c r="K705" s="101">
        <v>2650.48</v>
      </c>
      <c r="L705" s="100">
        <v>199</v>
      </c>
      <c r="M705" s="65" t="s">
        <v>1356</v>
      </c>
      <c r="N705" s="2">
        <v>627000</v>
      </c>
      <c r="O705" s="48">
        <f>(N705-R705)*93.79%</f>
        <v>558660.135</v>
      </c>
      <c r="P705" s="48">
        <f>(N705-R705)*6.21%*80%</f>
        <v>29591.892</v>
      </c>
      <c r="Q705" s="48">
        <f>(N705-R705)*6.21%*20%</f>
        <v>7397.973</v>
      </c>
      <c r="R705" s="48">
        <f>N705*5%</f>
        <v>31350</v>
      </c>
      <c r="S705" s="48">
        <f>N705/J705</f>
        <v>176.4964194027834</v>
      </c>
      <c r="T705" s="2">
        <f>T696</f>
        <v>4360</v>
      </c>
      <c r="U705" s="4" t="s">
        <v>1338</v>
      </c>
      <c r="V705" s="3"/>
    </row>
    <row r="706" spans="1:22" ht="68.25" customHeight="1">
      <c r="A706" s="100"/>
      <c r="B706" s="100"/>
      <c r="C706" s="88"/>
      <c r="D706" s="100"/>
      <c r="E706" s="102"/>
      <c r="F706" s="102"/>
      <c r="G706" s="100"/>
      <c r="H706" s="100"/>
      <c r="I706" s="101"/>
      <c r="J706" s="101"/>
      <c r="K706" s="101"/>
      <c r="L706" s="100"/>
      <c r="M706" s="65" t="s">
        <v>1350</v>
      </c>
      <c r="N706" s="2">
        <v>560000</v>
      </c>
      <c r="O706" s="48">
        <f>(N706-R706)*93.79%</f>
        <v>498962.80000000005</v>
      </c>
      <c r="P706" s="48">
        <f>(N706-R706)*6.21%*80%</f>
        <v>26429.760000000006</v>
      </c>
      <c r="Q706" s="48">
        <f>(N706-R706)*6.21%*20%</f>
        <v>6607.440000000001</v>
      </c>
      <c r="R706" s="48">
        <f>N706*5%</f>
        <v>28000</v>
      </c>
      <c r="S706" s="48">
        <f>N706/J705</f>
        <v>157.63635544746205</v>
      </c>
      <c r="T706" s="2">
        <f>T698</f>
        <v>4360</v>
      </c>
      <c r="U706" s="4" t="s">
        <v>1338</v>
      </c>
      <c r="V706" s="3"/>
    </row>
    <row r="707" spans="1:22" ht="18" customHeight="1">
      <c r="A707" s="100"/>
      <c r="B707" s="100"/>
      <c r="C707" s="88"/>
      <c r="D707" s="100"/>
      <c r="E707" s="102"/>
      <c r="F707" s="102"/>
      <c r="G707" s="100"/>
      <c r="H707" s="100"/>
      <c r="I707" s="101"/>
      <c r="J707" s="101"/>
      <c r="K707" s="101"/>
      <c r="L707" s="100"/>
      <c r="M707" s="65" t="s">
        <v>67</v>
      </c>
      <c r="N707" s="2">
        <f>SUM(N705:N706)</f>
        <v>1187000</v>
      </c>
      <c r="O707" s="2">
        <f>SUM(O705:O706)</f>
        <v>1057622.935</v>
      </c>
      <c r="P707" s="2">
        <f>SUM(P705:P706)</f>
        <v>56021.652</v>
      </c>
      <c r="Q707" s="2">
        <f>SUM(Q705:Q706)</f>
        <v>14005.413</v>
      </c>
      <c r="R707" s="2">
        <f>SUM(R705:R706)</f>
        <v>59350</v>
      </c>
      <c r="S707" s="48">
        <f>N707/J705</f>
        <v>334.1327748502455</v>
      </c>
      <c r="T707" s="2">
        <f>T698</f>
        <v>4360</v>
      </c>
      <c r="U707" s="4"/>
      <c r="V707" s="3"/>
    </row>
    <row r="708" spans="1:22" ht="66.75" customHeight="1">
      <c r="A708" s="43" t="s">
        <v>906</v>
      </c>
      <c r="B708" s="43" t="s">
        <v>114</v>
      </c>
      <c r="C708" s="44" t="s">
        <v>590</v>
      </c>
      <c r="D708" s="43">
        <v>1964</v>
      </c>
      <c r="E708" s="45" t="s">
        <v>77</v>
      </c>
      <c r="F708" s="45" t="s">
        <v>349</v>
      </c>
      <c r="G708" s="43">
        <v>5</v>
      </c>
      <c r="H708" s="43">
        <v>5</v>
      </c>
      <c r="I708" s="46">
        <v>6237.72</v>
      </c>
      <c r="J708" s="46">
        <v>4737.66</v>
      </c>
      <c r="K708" s="46">
        <v>2906.53</v>
      </c>
      <c r="L708" s="43">
        <v>104</v>
      </c>
      <c r="M708" s="65" t="s">
        <v>534</v>
      </c>
      <c r="N708" s="2">
        <v>3519691</v>
      </c>
      <c r="O708" s="48">
        <f aca="true" t="shared" si="78" ref="O708:O713">(N708-R708)*93.79%</f>
        <v>3136062.2794550005</v>
      </c>
      <c r="P708" s="48">
        <f aca="true" t="shared" si="79" ref="P708:P713">(N708-R708)*6.21%*80%</f>
        <v>166115.33643600004</v>
      </c>
      <c r="Q708" s="48">
        <f aca="true" t="shared" si="80" ref="Q708:Q713">(N708-R708)*6.21%*20%</f>
        <v>41528.83410900001</v>
      </c>
      <c r="R708" s="48">
        <f aca="true" t="shared" si="81" ref="R708:R713">N708*5%</f>
        <v>175984.55000000002</v>
      </c>
      <c r="S708" s="48">
        <f>N708/J708</f>
        <v>742.9176006720618</v>
      </c>
      <c r="T708" s="2">
        <f>T699</f>
        <v>4360</v>
      </c>
      <c r="U708" s="4" t="s">
        <v>1338</v>
      </c>
      <c r="V708" s="3"/>
    </row>
    <row r="709" spans="1:22" ht="63.75" customHeight="1">
      <c r="A709" s="43" t="s">
        <v>907</v>
      </c>
      <c r="B709" s="43" t="s">
        <v>115</v>
      </c>
      <c r="C709" s="44" t="s">
        <v>852</v>
      </c>
      <c r="D709" s="43">
        <v>1996</v>
      </c>
      <c r="E709" s="45" t="s">
        <v>77</v>
      </c>
      <c r="F709" s="45" t="s">
        <v>372</v>
      </c>
      <c r="G709" s="43">
        <v>16</v>
      </c>
      <c r="H709" s="43">
        <v>1</v>
      </c>
      <c r="I709" s="46">
        <v>7162.32</v>
      </c>
      <c r="J709" s="46">
        <v>6658.9</v>
      </c>
      <c r="K709" s="46">
        <v>4672</v>
      </c>
      <c r="L709" s="43">
        <v>260</v>
      </c>
      <c r="M709" s="65" t="s">
        <v>411</v>
      </c>
      <c r="N709" s="2">
        <v>2163110</v>
      </c>
      <c r="O709" s="48">
        <f t="shared" si="78"/>
        <v>1927341.8255500002</v>
      </c>
      <c r="P709" s="48">
        <f t="shared" si="79"/>
        <v>102090.13956000001</v>
      </c>
      <c r="Q709" s="48">
        <f t="shared" si="80"/>
        <v>25522.534890000003</v>
      </c>
      <c r="R709" s="48">
        <f t="shared" si="81"/>
        <v>108155.5</v>
      </c>
      <c r="S709" s="48">
        <f>N709/J709</f>
        <v>324.8449443601796</v>
      </c>
      <c r="T709" s="2">
        <f>T701</f>
        <v>4360</v>
      </c>
      <c r="U709" s="4" t="s">
        <v>1338</v>
      </c>
      <c r="V709" s="3"/>
    </row>
    <row r="710" spans="1:22" ht="57" customHeight="1">
      <c r="A710" s="100" t="s">
        <v>908</v>
      </c>
      <c r="B710" s="100" t="s">
        <v>116</v>
      </c>
      <c r="C710" s="88" t="s">
        <v>576</v>
      </c>
      <c r="D710" s="100">
        <v>1967</v>
      </c>
      <c r="E710" s="102" t="s">
        <v>77</v>
      </c>
      <c r="F710" s="102" t="s">
        <v>349</v>
      </c>
      <c r="G710" s="100">
        <v>9</v>
      </c>
      <c r="H710" s="100">
        <v>5</v>
      </c>
      <c r="I710" s="101">
        <v>12756.6</v>
      </c>
      <c r="J710" s="101">
        <v>12102.72</v>
      </c>
      <c r="K710" s="101">
        <v>8994.29</v>
      </c>
      <c r="L710" s="100">
        <v>244</v>
      </c>
      <c r="M710" s="65" t="s">
        <v>868</v>
      </c>
      <c r="N710" s="2">
        <v>6000240</v>
      </c>
      <c r="O710" s="48">
        <f t="shared" si="78"/>
        <v>5346243.841200001</v>
      </c>
      <c r="P710" s="48">
        <f t="shared" si="79"/>
        <v>283187.32704000006</v>
      </c>
      <c r="Q710" s="48">
        <f t="shared" si="80"/>
        <v>70796.83176000002</v>
      </c>
      <c r="R710" s="48">
        <f t="shared" si="81"/>
        <v>300012</v>
      </c>
      <c r="S710" s="48">
        <f>N710/J710</f>
        <v>495.77615610375193</v>
      </c>
      <c r="T710" s="2">
        <f>T703</f>
        <v>4360</v>
      </c>
      <c r="U710" s="4" t="s">
        <v>1338</v>
      </c>
      <c r="V710" s="3"/>
    </row>
    <row r="711" spans="1:22" ht="44.25" customHeight="1">
      <c r="A711" s="100"/>
      <c r="B711" s="100"/>
      <c r="C711" s="88"/>
      <c r="D711" s="100"/>
      <c r="E711" s="102"/>
      <c r="F711" s="102"/>
      <c r="G711" s="100"/>
      <c r="H711" s="100"/>
      <c r="I711" s="101"/>
      <c r="J711" s="101"/>
      <c r="K711" s="101"/>
      <c r="L711" s="100"/>
      <c r="M711" s="65" t="s">
        <v>414</v>
      </c>
      <c r="N711" s="2">
        <v>1755500</v>
      </c>
      <c r="O711" s="48">
        <f t="shared" si="78"/>
        <v>1564159.2775</v>
      </c>
      <c r="P711" s="48">
        <f t="shared" si="79"/>
        <v>82852.57800000001</v>
      </c>
      <c r="Q711" s="48">
        <f t="shared" si="80"/>
        <v>20713.144500000002</v>
      </c>
      <c r="R711" s="48">
        <f t="shared" si="81"/>
        <v>87775</v>
      </c>
      <c r="S711" s="48">
        <f>N711/J710</f>
        <v>145.0500383384892</v>
      </c>
      <c r="T711" s="2">
        <f>T703</f>
        <v>4360</v>
      </c>
      <c r="U711" s="4" t="s">
        <v>1338</v>
      </c>
      <c r="V711" s="3"/>
    </row>
    <row r="712" spans="1:22" ht="69" customHeight="1">
      <c r="A712" s="100"/>
      <c r="B712" s="100"/>
      <c r="C712" s="88"/>
      <c r="D712" s="100"/>
      <c r="E712" s="102"/>
      <c r="F712" s="102"/>
      <c r="G712" s="100"/>
      <c r="H712" s="100"/>
      <c r="I712" s="101"/>
      <c r="J712" s="101"/>
      <c r="K712" s="101"/>
      <c r="L712" s="100"/>
      <c r="M712" s="65" t="s">
        <v>1350</v>
      </c>
      <c r="N712" s="2">
        <v>850000</v>
      </c>
      <c r="O712" s="48">
        <f t="shared" si="78"/>
        <v>757354.25</v>
      </c>
      <c r="P712" s="48">
        <f t="shared" si="79"/>
        <v>40116.600000000006</v>
      </c>
      <c r="Q712" s="48">
        <f t="shared" si="80"/>
        <v>10029.150000000001</v>
      </c>
      <c r="R712" s="48">
        <f t="shared" si="81"/>
        <v>42500</v>
      </c>
      <c r="S712" s="48">
        <f>N712/J710</f>
        <v>70.23214616218503</v>
      </c>
      <c r="T712" s="2">
        <f>T705</f>
        <v>4360</v>
      </c>
      <c r="U712" s="4" t="s">
        <v>1338</v>
      </c>
      <c r="V712" s="3"/>
    </row>
    <row r="713" spans="1:22" ht="29.25" customHeight="1">
      <c r="A713" s="100"/>
      <c r="B713" s="100"/>
      <c r="C713" s="88"/>
      <c r="D713" s="100"/>
      <c r="E713" s="102"/>
      <c r="F713" s="102"/>
      <c r="G713" s="100"/>
      <c r="H713" s="100"/>
      <c r="I713" s="101"/>
      <c r="J713" s="101"/>
      <c r="K713" s="101"/>
      <c r="L713" s="100"/>
      <c r="M713" s="65" t="s">
        <v>382</v>
      </c>
      <c r="N713" s="2">
        <v>891301</v>
      </c>
      <c r="O713" s="48">
        <f t="shared" si="78"/>
        <v>794153.647505</v>
      </c>
      <c r="P713" s="48">
        <f t="shared" si="79"/>
        <v>42065.841996</v>
      </c>
      <c r="Q713" s="48">
        <f t="shared" si="80"/>
        <v>10516.460499</v>
      </c>
      <c r="R713" s="48">
        <f t="shared" si="81"/>
        <v>44565.05</v>
      </c>
      <c r="S713" s="48">
        <f>N713/J710</f>
        <v>73.64468483117845</v>
      </c>
      <c r="T713" s="2">
        <f>T705</f>
        <v>4360</v>
      </c>
      <c r="U713" s="4" t="s">
        <v>1338</v>
      </c>
      <c r="V713" s="3"/>
    </row>
    <row r="714" spans="1:22" ht="17.25" customHeight="1">
      <c r="A714" s="100"/>
      <c r="B714" s="100"/>
      <c r="C714" s="88"/>
      <c r="D714" s="100"/>
      <c r="E714" s="102"/>
      <c r="F714" s="102"/>
      <c r="G714" s="100"/>
      <c r="H714" s="100"/>
      <c r="I714" s="101"/>
      <c r="J714" s="101"/>
      <c r="K714" s="101"/>
      <c r="L714" s="100"/>
      <c r="M714" s="65" t="s">
        <v>67</v>
      </c>
      <c r="N714" s="2">
        <f>SUM(N710:N713)</f>
        <v>9497041</v>
      </c>
      <c r="O714" s="2">
        <f>SUM(O710:O713)</f>
        <v>8461911.016205</v>
      </c>
      <c r="P714" s="2">
        <f>SUM(P710:P713)</f>
        <v>448222.3470360001</v>
      </c>
      <c r="Q714" s="2">
        <f>SUM(Q710:Q713)</f>
        <v>112055.58675900003</v>
      </c>
      <c r="R714" s="2">
        <f>SUM(R710:R713)</f>
        <v>474852.05</v>
      </c>
      <c r="S714" s="48">
        <f>N714/J710</f>
        <v>784.7030254356046</v>
      </c>
      <c r="T714" s="2">
        <f>T705</f>
        <v>4360</v>
      </c>
      <c r="U714" s="4"/>
      <c r="V714" s="3"/>
    </row>
    <row r="715" spans="1:22" ht="24.75" customHeight="1">
      <c r="A715" s="100" t="s">
        <v>909</v>
      </c>
      <c r="B715" s="100" t="s">
        <v>117</v>
      </c>
      <c r="C715" s="88" t="s">
        <v>577</v>
      </c>
      <c r="D715" s="100">
        <v>1967</v>
      </c>
      <c r="E715" s="102" t="s">
        <v>77</v>
      </c>
      <c r="F715" s="102" t="s">
        <v>714</v>
      </c>
      <c r="G715" s="100">
        <v>10</v>
      </c>
      <c r="H715" s="100">
        <v>10</v>
      </c>
      <c r="I715" s="101">
        <v>22113.33</v>
      </c>
      <c r="J715" s="101">
        <v>19379.5</v>
      </c>
      <c r="K715" s="101">
        <v>13631.68</v>
      </c>
      <c r="L715" s="100">
        <v>329</v>
      </c>
      <c r="M715" s="65" t="s">
        <v>534</v>
      </c>
      <c r="N715" s="2">
        <v>2286182</v>
      </c>
      <c r="O715" s="48">
        <f>(N715-R715)*93.79%</f>
        <v>2036999.5929100001</v>
      </c>
      <c r="P715" s="48">
        <f>(N715-R715)*6.21%*80%</f>
        <v>107898.645672</v>
      </c>
      <c r="Q715" s="48">
        <f>(N715-R715)*6.21%*20%</f>
        <v>26974.661418</v>
      </c>
      <c r="R715" s="48">
        <f>N715*5%</f>
        <v>114309.1</v>
      </c>
      <c r="S715" s="48">
        <f>N715/J715</f>
        <v>117.96909104982069</v>
      </c>
      <c r="T715" s="2">
        <f>T706</f>
        <v>4360</v>
      </c>
      <c r="U715" s="4" t="s">
        <v>1338</v>
      </c>
      <c r="V715" s="3"/>
    </row>
    <row r="716" spans="1:22" ht="45" customHeight="1">
      <c r="A716" s="100"/>
      <c r="B716" s="100"/>
      <c r="C716" s="88"/>
      <c r="D716" s="100"/>
      <c r="E716" s="102"/>
      <c r="F716" s="102"/>
      <c r="G716" s="100"/>
      <c r="H716" s="100"/>
      <c r="I716" s="101"/>
      <c r="J716" s="101"/>
      <c r="K716" s="101"/>
      <c r="L716" s="100"/>
      <c r="M716" s="65" t="s">
        <v>414</v>
      </c>
      <c r="N716" s="2">
        <v>2577188</v>
      </c>
      <c r="O716" s="48">
        <f>(N716-R716)*93.79%</f>
        <v>2296287.3939400003</v>
      </c>
      <c r="P716" s="48">
        <f>(N716-R716)*6.21%*80%</f>
        <v>121632.96484800003</v>
      </c>
      <c r="Q716" s="48">
        <f>(N716-R716)*6.21%*20%</f>
        <v>30408.241212000008</v>
      </c>
      <c r="R716" s="48">
        <f>N716*5%</f>
        <v>128859.40000000001</v>
      </c>
      <c r="S716" s="48">
        <f>N716/J715</f>
        <v>132.9852679377693</v>
      </c>
      <c r="T716" s="2">
        <f>T706</f>
        <v>4360</v>
      </c>
      <c r="U716" s="4" t="s">
        <v>1338</v>
      </c>
      <c r="V716" s="3"/>
    </row>
    <row r="717" spans="1:22" ht="69" customHeight="1">
      <c r="A717" s="100"/>
      <c r="B717" s="100"/>
      <c r="C717" s="88"/>
      <c r="D717" s="100"/>
      <c r="E717" s="102"/>
      <c r="F717" s="102"/>
      <c r="G717" s="100"/>
      <c r="H717" s="100"/>
      <c r="I717" s="101"/>
      <c r="J717" s="101"/>
      <c r="K717" s="101"/>
      <c r="L717" s="100"/>
      <c r="M717" s="65" t="s">
        <v>1350</v>
      </c>
      <c r="N717" s="2">
        <v>1990012</v>
      </c>
      <c r="O717" s="48">
        <f>(N717-R717)*93.79%</f>
        <v>1773110.64206</v>
      </c>
      <c r="P717" s="48">
        <f>(N717-R717)*6.21%*80%</f>
        <v>93920.606352</v>
      </c>
      <c r="Q717" s="48">
        <f>(N717-R717)*6.21%*20%</f>
        <v>23480.151588</v>
      </c>
      <c r="R717" s="48">
        <f>N717*5%</f>
        <v>99500.6</v>
      </c>
      <c r="S717" s="48">
        <f>N717/J715</f>
        <v>102.68644701875694</v>
      </c>
      <c r="T717" s="2">
        <f>T708</f>
        <v>4360</v>
      </c>
      <c r="U717" s="4" t="s">
        <v>1338</v>
      </c>
      <c r="V717" s="3"/>
    </row>
    <row r="718" spans="1:22" ht="17.25" customHeight="1">
      <c r="A718" s="100"/>
      <c r="B718" s="100"/>
      <c r="C718" s="88"/>
      <c r="D718" s="100"/>
      <c r="E718" s="102"/>
      <c r="F718" s="102"/>
      <c r="G718" s="100"/>
      <c r="H718" s="100"/>
      <c r="I718" s="101"/>
      <c r="J718" s="101"/>
      <c r="K718" s="101"/>
      <c r="L718" s="100"/>
      <c r="M718" s="65" t="s">
        <v>67</v>
      </c>
      <c r="N718" s="2">
        <f>SUM(N715:N717)</f>
        <v>6853382</v>
      </c>
      <c r="O718" s="2">
        <f>SUM(O715:O717)</f>
        <v>6106397.628910001</v>
      </c>
      <c r="P718" s="2">
        <f>SUM(P715:P717)</f>
        <v>323452.216872</v>
      </c>
      <c r="Q718" s="2">
        <f>SUM(Q715:Q717)</f>
        <v>80863.054218</v>
      </c>
      <c r="R718" s="2">
        <f>SUM(R715:R717)</f>
        <v>342669.1</v>
      </c>
      <c r="S718" s="48">
        <f>N718/J715</f>
        <v>353.6408060063469</v>
      </c>
      <c r="T718" s="2">
        <f>T709</f>
        <v>4360</v>
      </c>
      <c r="U718" s="4"/>
      <c r="V718" s="3"/>
    </row>
    <row r="719" spans="1:22" ht="60.75" customHeight="1">
      <c r="A719" s="43" t="s">
        <v>910</v>
      </c>
      <c r="B719" s="43" t="s">
        <v>118</v>
      </c>
      <c r="C719" s="44" t="s">
        <v>687</v>
      </c>
      <c r="D719" s="43">
        <v>1988</v>
      </c>
      <c r="E719" s="45" t="s">
        <v>77</v>
      </c>
      <c r="F719" s="45" t="s">
        <v>358</v>
      </c>
      <c r="G719" s="43">
        <v>9</v>
      </c>
      <c r="H719" s="43">
        <v>3</v>
      </c>
      <c r="I719" s="46">
        <v>7187.12</v>
      </c>
      <c r="J719" s="46">
        <v>5840.45</v>
      </c>
      <c r="K719" s="46">
        <v>4435.85</v>
      </c>
      <c r="L719" s="43">
        <v>306</v>
      </c>
      <c r="M719" s="65" t="s">
        <v>534</v>
      </c>
      <c r="N719" s="2">
        <v>992000</v>
      </c>
      <c r="O719" s="48">
        <f>(N719-R719)*93.79%</f>
        <v>883876.9600000001</v>
      </c>
      <c r="P719" s="48">
        <f>(N719-R719)*6.21%*80%</f>
        <v>46818.432</v>
      </c>
      <c r="Q719" s="48">
        <f aca="true" t="shared" si="82" ref="Q719:Q730">(N719-R719)*6.21%*20%</f>
        <v>11704.608</v>
      </c>
      <c r="R719" s="48">
        <f aca="true" t="shared" si="83" ref="R719:R730">N719*5%</f>
        <v>49600</v>
      </c>
      <c r="S719" s="48">
        <f aca="true" t="shared" si="84" ref="S719:S729">N719/J719</f>
        <v>169.84992594748692</v>
      </c>
      <c r="T719" s="2">
        <f>T709</f>
        <v>4360</v>
      </c>
      <c r="U719" s="4" t="s">
        <v>1338</v>
      </c>
      <c r="V719" s="3"/>
    </row>
    <row r="720" spans="1:22" ht="61.5" customHeight="1">
      <c r="A720" s="43" t="s">
        <v>911</v>
      </c>
      <c r="B720" s="43" t="s">
        <v>119</v>
      </c>
      <c r="C720" s="44" t="s">
        <v>688</v>
      </c>
      <c r="D720" s="43">
        <v>1988</v>
      </c>
      <c r="E720" s="45" t="s">
        <v>77</v>
      </c>
      <c r="F720" s="45" t="s">
        <v>358</v>
      </c>
      <c r="G720" s="43">
        <v>5</v>
      </c>
      <c r="H720" s="43">
        <v>4</v>
      </c>
      <c r="I720" s="46">
        <v>3646.57</v>
      </c>
      <c r="J720" s="46">
        <v>3046.31</v>
      </c>
      <c r="K720" s="46">
        <v>2518.5</v>
      </c>
      <c r="L720" s="43">
        <v>143</v>
      </c>
      <c r="M720" s="65" t="s">
        <v>534</v>
      </c>
      <c r="N720" s="2">
        <v>1281000</v>
      </c>
      <c r="O720" s="48">
        <f>(N720-R720)*93.79%</f>
        <v>1141377.405</v>
      </c>
      <c r="P720" s="48">
        <f>(N720-R720)*6.21%*80%</f>
        <v>60458.076</v>
      </c>
      <c r="Q720" s="48">
        <f t="shared" si="82"/>
        <v>15114.519</v>
      </c>
      <c r="R720" s="48">
        <f t="shared" si="83"/>
        <v>64050</v>
      </c>
      <c r="S720" s="48">
        <f t="shared" si="84"/>
        <v>420.50874664758345</v>
      </c>
      <c r="T720" s="2">
        <f>T711</f>
        <v>4360</v>
      </c>
      <c r="U720" s="4" t="s">
        <v>1338</v>
      </c>
      <c r="V720" s="3"/>
    </row>
    <row r="721" spans="1:22" ht="61.5" customHeight="1">
      <c r="A721" s="43" t="s">
        <v>912</v>
      </c>
      <c r="B721" s="43" t="s">
        <v>120</v>
      </c>
      <c r="C721" s="44" t="s">
        <v>689</v>
      </c>
      <c r="D721" s="43">
        <v>1988</v>
      </c>
      <c r="E721" s="45" t="s">
        <v>77</v>
      </c>
      <c r="F721" s="45" t="s">
        <v>358</v>
      </c>
      <c r="G721" s="43">
        <v>9</v>
      </c>
      <c r="H721" s="43">
        <v>4</v>
      </c>
      <c r="I721" s="46">
        <v>10602.57</v>
      </c>
      <c r="J721" s="46">
        <v>8519.31</v>
      </c>
      <c r="K721" s="46">
        <v>5986.94</v>
      </c>
      <c r="L721" s="43">
        <v>421</v>
      </c>
      <c r="M721" s="65" t="s">
        <v>534</v>
      </c>
      <c r="N721" s="2">
        <v>1431000</v>
      </c>
      <c r="O721" s="48">
        <v>1275029</v>
      </c>
      <c r="P721" s="48">
        <v>67538</v>
      </c>
      <c r="Q721" s="48">
        <f t="shared" si="82"/>
        <v>16884.369000000002</v>
      </c>
      <c r="R721" s="48">
        <f t="shared" si="83"/>
        <v>71550</v>
      </c>
      <c r="S721" s="48">
        <f t="shared" si="84"/>
        <v>167.97134979241278</v>
      </c>
      <c r="T721" s="2">
        <f>T712</f>
        <v>4360</v>
      </c>
      <c r="U721" s="4" t="s">
        <v>1338</v>
      </c>
      <c r="V721" s="3"/>
    </row>
    <row r="722" spans="1:22" ht="61.5" customHeight="1">
      <c r="A722" s="43" t="s">
        <v>913</v>
      </c>
      <c r="B722" s="43" t="s">
        <v>121</v>
      </c>
      <c r="C722" s="44" t="s">
        <v>690</v>
      </c>
      <c r="D722" s="43">
        <v>1987</v>
      </c>
      <c r="E722" s="45" t="s">
        <v>77</v>
      </c>
      <c r="F722" s="45" t="s">
        <v>358</v>
      </c>
      <c r="G722" s="43">
        <v>10</v>
      </c>
      <c r="H722" s="43">
        <v>6</v>
      </c>
      <c r="I722" s="46">
        <v>17576.36</v>
      </c>
      <c r="J722" s="46">
        <v>14124.78</v>
      </c>
      <c r="K722" s="46">
        <v>11583.35</v>
      </c>
      <c r="L722" s="43">
        <v>624</v>
      </c>
      <c r="M722" s="65" t="s">
        <v>534</v>
      </c>
      <c r="N722" s="2">
        <v>2142900</v>
      </c>
      <c r="O722" s="48">
        <f aca="true" t="shared" si="85" ref="O722:O727">(N722-R722)*93.79%</f>
        <v>1909334.6145000001</v>
      </c>
      <c r="P722" s="48">
        <f aca="true" t="shared" si="86" ref="P722:P730">(N722-R722)*6.21%*80%</f>
        <v>101136.30840000001</v>
      </c>
      <c r="Q722" s="48">
        <f t="shared" si="82"/>
        <v>25284.077100000002</v>
      </c>
      <c r="R722" s="48">
        <f t="shared" si="83"/>
        <v>107145</v>
      </c>
      <c r="S722" s="48">
        <f t="shared" si="84"/>
        <v>151.71209746275693</v>
      </c>
      <c r="T722" s="2">
        <f>T713</f>
        <v>4360</v>
      </c>
      <c r="U722" s="4" t="s">
        <v>1338</v>
      </c>
      <c r="V722" s="3"/>
    </row>
    <row r="723" spans="1:22" ht="61.5" customHeight="1">
      <c r="A723" s="43" t="s">
        <v>914</v>
      </c>
      <c r="B723" s="43" t="s">
        <v>122</v>
      </c>
      <c r="C723" s="44" t="s">
        <v>694</v>
      </c>
      <c r="D723" s="43">
        <v>1987</v>
      </c>
      <c r="E723" s="45" t="s">
        <v>77</v>
      </c>
      <c r="F723" s="45" t="s">
        <v>358</v>
      </c>
      <c r="G723" s="43">
        <v>5</v>
      </c>
      <c r="H723" s="43">
        <v>4</v>
      </c>
      <c r="I723" s="46">
        <v>3720.86</v>
      </c>
      <c r="J723" s="46">
        <v>3090.32</v>
      </c>
      <c r="K723" s="46">
        <v>2163.58</v>
      </c>
      <c r="L723" s="43">
        <v>143</v>
      </c>
      <c r="M723" s="65" t="s">
        <v>534</v>
      </c>
      <c r="N723" s="2">
        <v>1281600</v>
      </c>
      <c r="O723" s="48">
        <f t="shared" si="85"/>
        <v>1141912.0080000001</v>
      </c>
      <c r="P723" s="48">
        <f t="shared" si="86"/>
        <v>60486.3936</v>
      </c>
      <c r="Q723" s="48">
        <f t="shared" si="82"/>
        <v>15121.5984</v>
      </c>
      <c r="R723" s="48">
        <f t="shared" si="83"/>
        <v>64080</v>
      </c>
      <c r="S723" s="48">
        <f t="shared" si="84"/>
        <v>414.71433379067537</v>
      </c>
      <c r="T723" s="2">
        <f>T715</f>
        <v>4360</v>
      </c>
      <c r="U723" s="4" t="s">
        <v>1338</v>
      </c>
      <c r="V723" s="3"/>
    </row>
    <row r="724" spans="1:22" ht="61.5" customHeight="1">
      <c r="A724" s="43" t="s">
        <v>915</v>
      </c>
      <c r="B724" s="43" t="s">
        <v>123</v>
      </c>
      <c r="C724" s="44" t="s">
        <v>695</v>
      </c>
      <c r="D724" s="43">
        <v>1987</v>
      </c>
      <c r="E724" s="45" t="s">
        <v>77</v>
      </c>
      <c r="F724" s="45" t="s">
        <v>358</v>
      </c>
      <c r="G724" s="43">
        <v>9</v>
      </c>
      <c r="H724" s="43">
        <v>10</v>
      </c>
      <c r="I724" s="46">
        <v>24933.46</v>
      </c>
      <c r="J724" s="46">
        <v>20227.68</v>
      </c>
      <c r="K724" s="46">
        <v>16172.79</v>
      </c>
      <c r="L724" s="43">
        <v>965</v>
      </c>
      <c r="M724" s="65" t="s">
        <v>534</v>
      </c>
      <c r="N724" s="2">
        <v>3146400</v>
      </c>
      <c r="O724" s="48">
        <f t="shared" si="85"/>
        <v>2803458.132</v>
      </c>
      <c r="P724" s="48">
        <f t="shared" si="86"/>
        <v>148497.49440000003</v>
      </c>
      <c r="Q724" s="48">
        <f t="shared" si="82"/>
        <v>37124.373600000006</v>
      </c>
      <c r="R724" s="48">
        <f t="shared" si="83"/>
        <v>157320</v>
      </c>
      <c r="S724" s="48">
        <f t="shared" si="84"/>
        <v>155.54922759308036</v>
      </c>
      <c r="T724" s="2">
        <f>T717</f>
        <v>4360</v>
      </c>
      <c r="U724" s="4" t="s">
        <v>1338</v>
      </c>
      <c r="V724" s="3"/>
    </row>
    <row r="725" spans="1:22" ht="61.5" customHeight="1">
      <c r="A725" s="43" t="s">
        <v>916</v>
      </c>
      <c r="B725" s="43" t="s">
        <v>124</v>
      </c>
      <c r="C725" s="44" t="s">
        <v>696</v>
      </c>
      <c r="D725" s="43">
        <v>1987</v>
      </c>
      <c r="E725" s="45" t="s">
        <v>77</v>
      </c>
      <c r="F725" s="45" t="s">
        <v>358</v>
      </c>
      <c r="G725" s="43">
        <v>9</v>
      </c>
      <c r="H725" s="43">
        <v>3</v>
      </c>
      <c r="I725" s="46">
        <v>8038.5</v>
      </c>
      <c r="J725" s="46">
        <v>6437.37</v>
      </c>
      <c r="K725" s="46">
        <v>4703.15</v>
      </c>
      <c r="L725" s="43">
        <v>322</v>
      </c>
      <c r="M725" s="65" t="s">
        <v>534</v>
      </c>
      <c r="N725" s="2">
        <v>952200</v>
      </c>
      <c r="O725" s="48">
        <f t="shared" si="85"/>
        <v>848414.961</v>
      </c>
      <c r="P725" s="48">
        <f t="shared" si="86"/>
        <v>44940.031200000005</v>
      </c>
      <c r="Q725" s="48">
        <f t="shared" si="82"/>
        <v>11235.007800000001</v>
      </c>
      <c r="R725" s="48">
        <f t="shared" si="83"/>
        <v>47610</v>
      </c>
      <c r="S725" s="48">
        <f t="shared" si="84"/>
        <v>147.9175501796541</v>
      </c>
      <c r="T725" s="2">
        <f>T719</f>
        <v>4360</v>
      </c>
      <c r="U725" s="4" t="s">
        <v>1338</v>
      </c>
      <c r="V725" s="3"/>
    </row>
    <row r="726" spans="1:22" ht="61.5" customHeight="1">
      <c r="A726" s="43" t="s">
        <v>917</v>
      </c>
      <c r="B726" s="43" t="s">
        <v>125</v>
      </c>
      <c r="C726" s="44" t="s">
        <v>697</v>
      </c>
      <c r="D726" s="43">
        <v>1987</v>
      </c>
      <c r="E726" s="45" t="s">
        <v>77</v>
      </c>
      <c r="F726" s="45" t="s">
        <v>358</v>
      </c>
      <c r="G726" s="43">
        <v>9</v>
      </c>
      <c r="H726" s="43">
        <v>4</v>
      </c>
      <c r="I726" s="46">
        <v>16019.98</v>
      </c>
      <c r="J726" s="46">
        <v>14124.78</v>
      </c>
      <c r="K726" s="46">
        <v>11583.35</v>
      </c>
      <c r="L726" s="43">
        <v>354</v>
      </c>
      <c r="M726" s="65" t="s">
        <v>534</v>
      </c>
      <c r="N726" s="2">
        <v>1281600</v>
      </c>
      <c r="O726" s="48">
        <f t="shared" si="85"/>
        <v>1141912.0080000001</v>
      </c>
      <c r="P726" s="48">
        <f t="shared" si="86"/>
        <v>60486.3936</v>
      </c>
      <c r="Q726" s="48">
        <f t="shared" si="82"/>
        <v>15121.5984</v>
      </c>
      <c r="R726" s="48">
        <f t="shared" si="83"/>
        <v>64080</v>
      </c>
      <c r="S726" s="48">
        <f t="shared" si="84"/>
        <v>90.73415656739432</v>
      </c>
      <c r="T726" s="2">
        <f>T719</f>
        <v>4360</v>
      </c>
      <c r="U726" s="4" t="s">
        <v>1338</v>
      </c>
      <c r="V726" s="3"/>
    </row>
    <row r="727" spans="1:22" ht="61.5" customHeight="1">
      <c r="A727" s="43" t="s">
        <v>918</v>
      </c>
      <c r="B727" s="43" t="s">
        <v>126</v>
      </c>
      <c r="C727" s="44" t="s">
        <v>691</v>
      </c>
      <c r="D727" s="43">
        <v>1988</v>
      </c>
      <c r="E727" s="45" t="s">
        <v>77</v>
      </c>
      <c r="F727" s="45" t="s">
        <v>358</v>
      </c>
      <c r="G727" s="43">
        <v>9</v>
      </c>
      <c r="H727" s="43">
        <v>3</v>
      </c>
      <c r="I727" s="46">
        <v>7850.26</v>
      </c>
      <c r="J727" s="46">
        <v>6009.87</v>
      </c>
      <c r="K727" s="46">
        <v>4976.36</v>
      </c>
      <c r="L727" s="43">
        <v>317</v>
      </c>
      <c r="M727" s="65" t="s">
        <v>534</v>
      </c>
      <c r="N727" s="2">
        <v>1089900</v>
      </c>
      <c r="O727" s="48">
        <f t="shared" si="85"/>
        <v>971106.3495</v>
      </c>
      <c r="P727" s="48">
        <f t="shared" si="86"/>
        <v>51438.9204</v>
      </c>
      <c r="Q727" s="48">
        <f t="shared" si="82"/>
        <v>12859.7301</v>
      </c>
      <c r="R727" s="48">
        <f t="shared" si="83"/>
        <v>54495</v>
      </c>
      <c r="S727" s="48">
        <f t="shared" si="84"/>
        <v>181.35167649217038</v>
      </c>
      <c r="T727" s="2">
        <f>T720</f>
        <v>4360</v>
      </c>
      <c r="U727" s="4" t="s">
        <v>1338</v>
      </c>
      <c r="V727" s="3"/>
    </row>
    <row r="728" spans="1:22" ht="61.5" customHeight="1">
      <c r="A728" s="43" t="s">
        <v>919</v>
      </c>
      <c r="B728" s="43" t="s">
        <v>127</v>
      </c>
      <c r="C728" s="44" t="s">
        <v>692</v>
      </c>
      <c r="D728" s="43">
        <v>1987</v>
      </c>
      <c r="E728" s="45" t="s">
        <v>77</v>
      </c>
      <c r="F728" s="45" t="s">
        <v>358</v>
      </c>
      <c r="G728" s="43">
        <v>9</v>
      </c>
      <c r="H728" s="43">
        <v>8</v>
      </c>
      <c r="I728" s="46">
        <v>20223.1</v>
      </c>
      <c r="J728" s="46">
        <v>16556.74</v>
      </c>
      <c r="K728" s="46">
        <v>11683.29</v>
      </c>
      <c r="L728" s="43">
        <v>826</v>
      </c>
      <c r="M728" s="65" t="s">
        <v>534</v>
      </c>
      <c r="N728" s="2">
        <v>2558700</v>
      </c>
      <c r="O728" s="48">
        <v>2279815</v>
      </c>
      <c r="P728" s="48">
        <f t="shared" si="86"/>
        <v>120760.40520000002</v>
      </c>
      <c r="Q728" s="48">
        <f t="shared" si="82"/>
        <v>30190.101300000006</v>
      </c>
      <c r="R728" s="48">
        <f t="shared" si="83"/>
        <v>127935</v>
      </c>
      <c r="S728" s="48">
        <f t="shared" si="84"/>
        <v>154.54129254913707</v>
      </c>
      <c r="T728" s="2">
        <f>T722</f>
        <v>4360</v>
      </c>
      <c r="U728" s="4" t="s">
        <v>1338</v>
      </c>
      <c r="V728" s="3"/>
    </row>
    <row r="729" spans="1:22" ht="24.75" customHeight="1">
      <c r="A729" s="100" t="s">
        <v>921</v>
      </c>
      <c r="B729" s="100" t="s">
        <v>128</v>
      </c>
      <c r="C729" s="88" t="s">
        <v>693</v>
      </c>
      <c r="D729" s="100">
        <v>1988</v>
      </c>
      <c r="E729" s="102" t="s">
        <v>77</v>
      </c>
      <c r="F729" s="102" t="s">
        <v>358</v>
      </c>
      <c r="G729" s="100">
        <v>9</v>
      </c>
      <c r="H729" s="100">
        <v>4</v>
      </c>
      <c r="I729" s="101">
        <v>9751.79</v>
      </c>
      <c r="J729" s="101">
        <v>7894</v>
      </c>
      <c r="K729" s="101">
        <v>6361.83</v>
      </c>
      <c r="L729" s="100">
        <v>348</v>
      </c>
      <c r="M729" s="65" t="s">
        <v>534</v>
      </c>
      <c r="N729" s="2">
        <v>1281600</v>
      </c>
      <c r="O729" s="48">
        <f>(N729-R729)*93.79%</f>
        <v>1141912.0080000001</v>
      </c>
      <c r="P729" s="48">
        <f t="shared" si="86"/>
        <v>60486.3936</v>
      </c>
      <c r="Q729" s="48">
        <f t="shared" si="82"/>
        <v>15121.5984</v>
      </c>
      <c r="R729" s="48">
        <f t="shared" si="83"/>
        <v>64080</v>
      </c>
      <c r="S729" s="48">
        <f t="shared" si="84"/>
        <v>162.35115277425894</v>
      </c>
      <c r="T729" s="2">
        <f>T722</f>
        <v>4360</v>
      </c>
      <c r="U729" s="4" t="s">
        <v>1338</v>
      </c>
      <c r="V729" s="3"/>
    </row>
    <row r="730" spans="1:22" ht="57" customHeight="1">
      <c r="A730" s="100"/>
      <c r="B730" s="100"/>
      <c r="C730" s="88"/>
      <c r="D730" s="100"/>
      <c r="E730" s="102"/>
      <c r="F730" s="102"/>
      <c r="G730" s="100"/>
      <c r="H730" s="100"/>
      <c r="I730" s="101"/>
      <c r="J730" s="101"/>
      <c r="K730" s="101"/>
      <c r="L730" s="100"/>
      <c r="M730" s="65" t="s">
        <v>1352</v>
      </c>
      <c r="N730" s="2">
        <v>3011000</v>
      </c>
      <c r="O730" s="48">
        <f>(N730-R730)*93.79%</f>
        <v>2682816.055</v>
      </c>
      <c r="P730" s="48">
        <f t="shared" si="86"/>
        <v>142107.15600000002</v>
      </c>
      <c r="Q730" s="48">
        <f t="shared" si="82"/>
        <v>35526.789000000004</v>
      </c>
      <c r="R730" s="48">
        <f t="shared" si="83"/>
        <v>150550</v>
      </c>
      <c r="S730" s="48">
        <f>N730/J729</f>
        <v>381.42893336711427</v>
      </c>
      <c r="T730" s="2">
        <f>T723</f>
        <v>4360</v>
      </c>
      <c r="U730" s="4" t="s">
        <v>1338</v>
      </c>
      <c r="V730" s="3"/>
    </row>
    <row r="731" spans="1:22" ht="17.25" customHeight="1">
      <c r="A731" s="100"/>
      <c r="B731" s="100"/>
      <c r="C731" s="88"/>
      <c r="D731" s="100"/>
      <c r="E731" s="102"/>
      <c r="F731" s="102"/>
      <c r="G731" s="100"/>
      <c r="H731" s="100"/>
      <c r="I731" s="101"/>
      <c r="J731" s="101"/>
      <c r="K731" s="101"/>
      <c r="L731" s="100"/>
      <c r="M731" s="65" t="s">
        <v>67</v>
      </c>
      <c r="N731" s="2">
        <f>SUM(N729:N730)</f>
        <v>4292600</v>
      </c>
      <c r="O731" s="2">
        <f>SUM(O729:O730)</f>
        <v>3824728.063</v>
      </c>
      <c r="P731" s="2">
        <f>SUM(P729:P730)</f>
        <v>202593.54960000003</v>
      </c>
      <c r="Q731" s="2">
        <f>SUM(Q729:Q730)</f>
        <v>50648.38740000001</v>
      </c>
      <c r="R731" s="2">
        <f>SUM(R729:R730)</f>
        <v>214630</v>
      </c>
      <c r="S731" s="48">
        <f>N731/J729</f>
        <v>543.7800861413732</v>
      </c>
      <c r="T731" s="2">
        <f>T724</f>
        <v>4360</v>
      </c>
      <c r="U731" s="4"/>
      <c r="V731" s="3"/>
    </row>
    <row r="732" spans="1:22" ht="24.75" customHeight="1">
      <c r="A732" s="100" t="s">
        <v>920</v>
      </c>
      <c r="B732" s="100" t="s">
        <v>129</v>
      </c>
      <c r="C732" s="88" t="s">
        <v>713</v>
      </c>
      <c r="D732" s="100">
        <v>1973</v>
      </c>
      <c r="E732" s="102" t="s">
        <v>77</v>
      </c>
      <c r="F732" s="102" t="s">
        <v>714</v>
      </c>
      <c r="G732" s="100">
        <v>5</v>
      </c>
      <c r="H732" s="100">
        <v>4</v>
      </c>
      <c r="I732" s="101">
        <v>3519.21</v>
      </c>
      <c r="J732" s="101">
        <v>2701.4</v>
      </c>
      <c r="K732" s="101">
        <v>2701.4</v>
      </c>
      <c r="L732" s="100">
        <v>118</v>
      </c>
      <c r="M732" s="65" t="s">
        <v>534</v>
      </c>
      <c r="N732" s="2">
        <v>750884</v>
      </c>
      <c r="O732" s="48">
        <f>(N732-R732)*93.79%</f>
        <v>669041.3984200001</v>
      </c>
      <c r="P732" s="48">
        <f>(N732-R732)*6.21%*80%</f>
        <v>35438.72126400001</v>
      </c>
      <c r="Q732" s="48">
        <f>(N732-R732)*6.21%*20%</f>
        <v>8859.680316000002</v>
      </c>
      <c r="R732" s="48">
        <f>N732*5%</f>
        <v>37544.200000000004</v>
      </c>
      <c r="S732" s="48">
        <f>N732/J732</f>
        <v>277.96105722958464</v>
      </c>
      <c r="T732" s="2">
        <f>T724</f>
        <v>4360</v>
      </c>
      <c r="U732" s="4" t="s">
        <v>1338</v>
      </c>
      <c r="V732" s="3"/>
    </row>
    <row r="733" spans="1:22" ht="54.75" customHeight="1">
      <c r="A733" s="100"/>
      <c r="B733" s="100"/>
      <c r="C733" s="88"/>
      <c r="D733" s="100"/>
      <c r="E733" s="102"/>
      <c r="F733" s="102"/>
      <c r="G733" s="100"/>
      <c r="H733" s="100"/>
      <c r="I733" s="101"/>
      <c r="J733" s="101"/>
      <c r="K733" s="101"/>
      <c r="L733" s="100"/>
      <c r="M733" s="65" t="s">
        <v>1352</v>
      </c>
      <c r="N733" s="2">
        <v>463945</v>
      </c>
      <c r="O733" s="48">
        <f>(N733-R733)*93.79%</f>
        <v>413377.314725</v>
      </c>
      <c r="P733" s="48">
        <f>(N733-R733)*6.21%*80%</f>
        <v>21896.34822</v>
      </c>
      <c r="Q733" s="48">
        <f>(N733-R733)*6.21%*20%</f>
        <v>5474.087055</v>
      </c>
      <c r="R733" s="48">
        <f>N733*5%</f>
        <v>23197.25</v>
      </c>
      <c r="S733" s="48">
        <f>N733/J732</f>
        <v>171.74242985118826</v>
      </c>
      <c r="T733" s="2">
        <f>T725</f>
        <v>4360</v>
      </c>
      <c r="U733" s="4" t="s">
        <v>1338</v>
      </c>
      <c r="V733" s="3"/>
    </row>
    <row r="734" spans="1:22" ht="24.75" customHeight="1">
      <c r="A734" s="100"/>
      <c r="B734" s="100"/>
      <c r="C734" s="88"/>
      <c r="D734" s="100"/>
      <c r="E734" s="102"/>
      <c r="F734" s="102"/>
      <c r="G734" s="100"/>
      <c r="H734" s="100"/>
      <c r="I734" s="101"/>
      <c r="J734" s="101"/>
      <c r="K734" s="101"/>
      <c r="L734" s="100"/>
      <c r="M734" s="65" t="s">
        <v>67</v>
      </c>
      <c r="N734" s="2">
        <f>SUM(N732:N733)</f>
        <v>1214829</v>
      </c>
      <c r="O734" s="2">
        <f>SUM(O732:O733)</f>
        <v>1082418.7131450002</v>
      </c>
      <c r="P734" s="2">
        <f>SUM(P732:P733)</f>
        <v>57335.06948400001</v>
      </c>
      <c r="Q734" s="2">
        <f>SUM(Q732:Q733)</f>
        <v>14333.767371000002</v>
      </c>
      <c r="R734" s="2">
        <f>SUM(R732:R733)</f>
        <v>60741.450000000004</v>
      </c>
      <c r="S734" s="48">
        <f>N734/J732</f>
        <v>449.7034870807729</v>
      </c>
      <c r="T734" s="2">
        <f>T725</f>
        <v>4360</v>
      </c>
      <c r="U734" s="4"/>
      <c r="V734" s="3"/>
    </row>
    <row r="735" spans="1:22" ht="73.5" customHeight="1">
      <c r="A735" s="43" t="s">
        <v>922</v>
      </c>
      <c r="B735" s="43" t="s">
        <v>130</v>
      </c>
      <c r="C735" s="44" t="s">
        <v>675</v>
      </c>
      <c r="D735" s="43">
        <v>1990</v>
      </c>
      <c r="E735" s="45" t="s">
        <v>77</v>
      </c>
      <c r="F735" s="45" t="s">
        <v>358</v>
      </c>
      <c r="G735" s="43">
        <v>10</v>
      </c>
      <c r="H735" s="43">
        <v>2</v>
      </c>
      <c r="I735" s="46">
        <v>5152.41</v>
      </c>
      <c r="J735" s="46">
        <v>4126.82</v>
      </c>
      <c r="K735" s="46">
        <v>3125.13</v>
      </c>
      <c r="L735" s="43">
        <v>207</v>
      </c>
      <c r="M735" s="65" t="s">
        <v>534</v>
      </c>
      <c r="N735" s="2">
        <v>602000</v>
      </c>
      <c r="O735" s="48">
        <f aca="true" t="shared" si="87" ref="O735:O742">(N735-R735)*93.79%</f>
        <v>536385.01</v>
      </c>
      <c r="P735" s="48">
        <f aca="true" t="shared" si="88" ref="P735:P750">(N735-R735)*6.21%*80%</f>
        <v>28411.992</v>
      </c>
      <c r="Q735" s="48">
        <f aca="true" t="shared" si="89" ref="Q735:Q750">(N735-R735)*6.21%*20%</f>
        <v>7102.998</v>
      </c>
      <c r="R735" s="48">
        <f aca="true" t="shared" si="90" ref="R735:R750">N735*5%</f>
        <v>30100</v>
      </c>
      <c r="S735" s="48">
        <f>N735/J735</f>
        <v>145.8750321070461</v>
      </c>
      <c r="T735" s="2">
        <f>T727</f>
        <v>4360</v>
      </c>
      <c r="U735" s="4" t="s">
        <v>1338</v>
      </c>
      <c r="V735" s="3"/>
    </row>
    <row r="736" spans="1:22" ht="73.5" customHeight="1">
      <c r="A736" s="43" t="s">
        <v>923</v>
      </c>
      <c r="B736" s="43" t="s">
        <v>131</v>
      </c>
      <c r="C736" s="44" t="s">
        <v>676</v>
      </c>
      <c r="D736" s="43">
        <v>1990</v>
      </c>
      <c r="E736" s="45" t="s">
        <v>77</v>
      </c>
      <c r="F736" s="45" t="s">
        <v>358</v>
      </c>
      <c r="G736" s="43">
        <v>12</v>
      </c>
      <c r="H736" s="43">
        <v>1</v>
      </c>
      <c r="I736" s="46">
        <v>3556.54</v>
      </c>
      <c r="J736" s="46">
        <v>2806.06</v>
      </c>
      <c r="K736" s="46">
        <v>2285.51</v>
      </c>
      <c r="L736" s="43">
        <v>140</v>
      </c>
      <c r="M736" s="65" t="s">
        <v>534</v>
      </c>
      <c r="N736" s="2">
        <v>318620</v>
      </c>
      <c r="O736" s="48">
        <f t="shared" si="87"/>
        <v>283892.01310000004</v>
      </c>
      <c r="P736" s="48">
        <f t="shared" si="88"/>
        <v>15037.589520000001</v>
      </c>
      <c r="Q736" s="48">
        <f t="shared" si="89"/>
        <v>3759.3973800000003</v>
      </c>
      <c r="R736" s="48">
        <f t="shared" si="90"/>
        <v>15931</v>
      </c>
      <c r="S736" s="48">
        <f aca="true" t="shared" si="91" ref="S736:S747">N736/J736</f>
        <v>113.5471087574749</v>
      </c>
      <c r="T736" s="2">
        <f>T728</f>
        <v>4360</v>
      </c>
      <c r="U736" s="4" t="s">
        <v>1338</v>
      </c>
      <c r="V736" s="3"/>
    </row>
    <row r="737" spans="1:22" ht="73.5" customHeight="1">
      <c r="A737" s="43" t="s">
        <v>924</v>
      </c>
      <c r="B737" s="43" t="s">
        <v>135</v>
      </c>
      <c r="C737" s="44" t="s">
        <v>677</v>
      </c>
      <c r="D737" s="43">
        <v>1990</v>
      </c>
      <c r="E737" s="45" t="s">
        <v>77</v>
      </c>
      <c r="F737" s="45" t="s">
        <v>358</v>
      </c>
      <c r="G737" s="43">
        <v>10</v>
      </c>
      <c r="H737" s="43">
        <v>2</v>
      </c>
      <c r="I737" s="46">
        <v>5073.29</v>
      </c>
      <c r="J737" s="46">
        <v>4104.69</v>
      </c>
      <c r="K737" s="46">
        <v>3188.78</v>
      </c>
      <c r="L737" s="43">
        <v>211</v>
      </c>
      <c r="M737" s="65" t="s">
        <v>534</v>
      </c>
      <c r="N737" s="2">
        <v>582320</v>
      </c>
      <c r="O737" s="48">
        <f t="shared" si="87"/>
        <v>518850.03160000005</v>
      </c>
      <c r="P737" s="48">
        <f t="shared" si="88"/>
        <v>27483.17472</v>
      </c>
      <c r="Q737" s="48">
        <f t="shared" si="89"/>
        <v>6870.79368</v>
      </c>
      <c r="R737" s="48">
        <f t="shared" si="90"/>
        <v>29116</v>
      </c>
      <c r="S737" s="48">
        <f t="shared" si="91"/>
        <v>141.86698630103615</v>
      </c>
      <c r="T737" s="2">
        <f>T729</f>
        <v>4360</v>
      </c>
      <c r="U737" s="4" t="s">
        <v>1338</v>
      </c>
      <c r="V737" s="3"/>
    </row>
    <row r="738" spans="1:22" ht="83.25" customHeight="1">
      <c r="A738" s="43" t="s">
        <v>925</v>
      </c>
      <c r="B738" s="43" t="s">
        <v>136</v>
      </c>
      <c r="C738" s="44" t="s">
        <v>678</v>
      </c>
      <c r="D738" s="43">
        <v>1990</v>
      </c>
      <c r="E738" s="45" t="s">
        <v>77</v>
      </c>
      <c r="F738" s="45" t="s">
        <v>358</v>
      </c>
      <c r="G738" s="43">
        <v>5</v>
      </c>
      <c r="H738" s="43">
        <v>2</v>
      </c>
      <c r="I738" s="46">
        <v>1845.37</v>
      </c>
      <c r="J738" s="46">
        <v>1542.79</v>
      </c>
      <c r="K738" s="46">
        <v>1423.59</v>
      </c>
      <c r="L738" s="43">
        <v>75</v>
      </c>
      <c r="M738" s="65" t="s">
        <v>534</v>
      </c>
      <c r="N738" s="2">
        <v>366300</v>
      </c>
      <c r="O738" s="48">
        <f t="shared" si="87"/>
        <v>326375.1315</v>
      </c>
      <c r="P738" s="48">
        <f t="shared" si="88"/>
        <v>17287.894800000002</v>
      </c>
      <c r="Q738" s="48">
        <f t="shared" si="89"/>
        <v>4321.9737000000005</v>
      </c>
      <c r="R738" s="48">
        <f t="shared" si="90"/>
        <v>18315</v>
      </c>
      <c r="S738" s="48">
        <f t="shared" si="91"/>
        <v>237.42699913792546</v>
      </c>
      <c r="T738" s="2">
        <f>T730</f>
        <v>4360</v>
      </c>
      <c r="U738" s="4" t="s">
        <v>1338</v>
      </c>
      <c r="V738" s="3"/>
    </row>
    <row r="739" spans="1:22" ht="83.25" customHeight="1">
      <c r="A739" s="43" t="s">
        <v>926</v>
      </c>
      <c r="B739" s="43" t="s">
        <v>137</v>
      </c>
      <c r="C739" s="44" t="s">
        <v>664</v>
      </c>
      <c r="D739" s="43">
        <v>1991</v>
      </c>
      <c r="E739" s="45" t="s">
        <v>77</v>
      </c>
      <c r="F739" s="45" t="s">
        <v>358</v>
      </c>
      <c r="G739" s="43">
        <v>10</v>
      </c>
      <c r="H739" s="43">
        <v>7</v>
      </c>
      <c r="I739" s="46">
        <v>19818.94</v>
      </c>
      <c r="J739" s="46">
        <v>15873.64</v>
      </c>
      <c r="K739" s="46">
        <v>11753.74</v>
      </c>
      <c r="L739" s="43">
        <v>750</v>
      </c>
      <c r="M739" s="65" t="s">
        <v>534</v>
      </c>
      <c r="N739" s="2">
        <v>2209500</v>
      </c>
      <c r="O739" s="48">
        <v>1968675</v>
      </c>
      <c r="P739" s="48">
        <f t="shared" si="88"/>
        <v>104279.562</v>
      </c>
      <c r="Q739" s="48">
        <f t="shared" si="89"/>
        <v>26069.8905</v>
      </c>
      <c r="R739" s="48">
        <f t="shared" si="90"/>
        <v>110475</v>
      </c>
      <c r="S739" s="48">
        <f>N739/J739</f>
        <v>139.1930269301811</v>
      </c>
      <c r="T739" s="2">
        <f>T733</f>
        <v>4360</v>
      </c>
      <c r="U739" s="4" t="s">
        <v>1338</v>
      </c>
      <c r="V739" s="3"/>
    </row>
    <row r="740" spans="1:22" ht="81.75" customHeight="1">
      <c r="A740" s="43" t="s">
        <v>927</v>
      </c>
      <c r="B740" s="43" t="s">
        <v>138</v>
      </c>
      <c r="C740" s="44" t="s">
        <v>679</v>
      </c>
      <c r="D740" s="43">
        <v>1992</v>
      </c>
      <c r="E740" s="45" t="s">
        <v>77</v>
      </c>
      <c r="F740" s="45" t="s">
        <v>358</v>
      </c>
      <c r="G740" s="43">
        <v>12</v>
      </c>
      <c r="H740" s="43">
        <v>1</v>
      </c>
      <c r="I740" s="46">
        <v>3528.28</v>
      </c>
      <c r="J740" s="46">
        <v>2765.01</v>
      </c>
      <c r="K740" s="46">
        <v>1989.23</v>
      </c>
      <c r="L740" s="43">
        <v>147</v>
      </c>
      <c r="M740" s="65" t="s">
        <v>534</v>
      </c>
      <c r="N740" s="2">
        <v>318620</v>
      </c>
      <c r="O740" s="48">
        <f t="shared" si="87"/>
        <v>283892.01310000004</v>
      </c>
      <c r="P740" s="48">
        <f t="shared" si="88"/>
        <v>15037.589520000001</v>
      </c>
      <c r="Q740" s="48">
        <f t="shared" si="89"/>
        <v>3759.3973800000003</v>
      </c>
      <c r="R740" s="48">
        <f t="shared" si="90"/>
        <v>15931</v>
      </c>
      <c r="S740" s="48">
        <f t="shared" si="91"/>
        <v>115.23285630070053</v>
      </c>
      <c r="T740" s="2">
        <f aca="true" t="shared" si="92" ref="T740:T747">T735</f>
        <v>4360</v>
      </c>
      <c r="U740" s="4" t="s">
        <v>1338</v>
      </c>
      <c r="V740" s="3"/>
    </row>
    <row r="741" spans="1:22" ht="81.75" customHeight="1">
      <c r="A741" s="43" t="s">
        <v>928</v>
      </c>
      <c r="B741" s="43" t="s">
        <v>139</v>
      </c>
      <c r="C741" s="44" t="s">
        <v>680</v>
      </c>
      <c r="D741" s="43">
        <v>1990</v>
      </c>
      <c r="E741" s="45" t="s">
        <v>77</v>
      </c>
      <c r="F741" s="45" t="s">
        <v>358</v>
      </c>
      <c r="G741" s="43">
        <v>10</v>
      </c>
      <c r="H741" s="43">
        <v>2</v>
      </c>
      <c r="I741" s="46">
        <v>5187.42</v>
      </c>
      <c r="J741" s="46">
        <v>4120.74</v>
      </c>
      <c r="K741" s="46">
        <v>3089.27</v>
      </c>
      <c r="L741" s="43">
        <v>197</v>
      </c>
      <c r="M741" s="65" t="s">
        <v>534</v>
      </c>
      <c r="N741" s="2">
        <v>582320</v>
      </c>
      <c r="O741" s="48">
        <f t="shared" si="87"/>
        <v>518850.03160000005</v>
      </c>
      <c r="P741" s="48">
        <f t="shared" si="88"/>
        <v>27483.17472</v>
      </c>
      <c r="Q741" s="48">
        <f t="shared" si="89"/>
        <v>6870.79368</v>
      </c>
      <c r="R741" s="48">
        <f t="shared" si="90"/>
        <v>29116</v>
      </c>
      <c r="S741" s="48">
        <f t="shared" si="91"/>
        <v>141.31442410829123</v>
      </c>
      <c r="T741" s="2">
        <f t="shared" si="92"/>
        <v>4360</v>
      </c>
      <c r="U741" s="4" t="s">
        <v>1338</v>
      </c>
      <c r="V741" s="3"/>
    </row>
    <row r="742" spans="1:22" ht="66" customHeight="1">
      <c r="A742" s="43" t="s">
        <v>929</v>
      </c>
      <c r="B742" s="43" t="s">
        <v>819</v>
      </c>
      <c r="C742" s="44" t="s">
        <v>681</v>
      </c>
      <c r="D742" s="43">
        <v>1991</v>
      </c>
      <c r="E742" s="45" t="s">
        <v>77</v>
      </c>
      <c r="F742" s="45" t="s">
        <v>358</v>
      </c>
      <c r="G742" s="43">
        <v>5</v>
      </c>
      <c r="H742" s="43">
        <v>2</v>
      </c>
      <c r="I742" s="46">
        <v>1849.99</v>
      </c>
      <c r="J742" s="46">
        <v>1549.96</v>
      </c>
      <c r="K742" s="46">
        <v>876.76</v>
      </c>
      <c r="L742" s="43">
        <v>89</v>
      </c>
      <c r="M742" s="65" t="s">
        <v>534</v>
      </c>
      <c r="N742" s="2">
        <v>544780</v>
      </c>
      <c r="O742" s="48">
        <f t="shared" si="87"/>
        <v>485401.7039</v>
      </c>
      <c r="P742" s="48">
        <f t="shared" si="88"/>
        <v>25711.43688</v>
      </c>
      <c r="Q742" s="48">
        <f t="shared" si="89"/>
        <v>6427.85922</v>
      </c>
      <c r="R742" s="48">
        <f t="shared" si="90"/>
        <v>27239</v>
      </c>
      <c r="S742" s="48">
        <f>N742/J742</f>
        <v>351.480038194534</v>
      </c>
      <c r="T742" s="2">
        <f t="shared" si="92"/>
        <v>4360</v>
      </c>
      <c r="U742" s="4" t="s">
        <v>1338</v>
      </c>
      <c r="V742" s="3"/>
    </row>
    <row r="743" spans="1:22" ht="73.5" customHeight="1">
      <c r="A743" s="43" t="s">
        <v>930</v>
      </c>
      <c r="B743" s="43" t="s">
        <v>820</v>
      </c>
      <c r="C743" s="44" t="s">
        <v>682</v>
      </c>
      <c r="D743" s="43">
        <v>1990</v>
      </c>
      <c r="E743" s="45" t="s">
        <v>77</v>
      </c>
      <c r="F743" s="45" t="s">
        <v>358</v>
      </c>
      <c r="G743" s="43">
        <v>10</v>
      </c>
      <c r="H743" s="43">
        <v>7</v>
      </c>
      <c r="I743" s="46">
        <v>19781.94</v>
      </c>
      <c r="J743" s="46">
        <v>15909.25</v>
      </c>
      <c r="K743" s="46">
        <v>12376.49</v>
      </c>
      <c r="L743" s="43">
        <v>780</v>
      </c>
      <c r="M743" s="65" t="s">
        <v>534</v>
      </c>
      <c r="N743" s="2">
        <v>2018710</v>
      </c>
      <c r="O743" s="48">
        <v>1798680</v>
      </c>
      <c r="P743" s="48">
        <f t="shared" si="88"/>
        <v>95275.03716</v>
      </c>
      <c r="Q743" s="48">
        <f t="shared" si="89"/>
        <v>23818.75929</v>
      </c>
      <c r="R743" s="48">
        <f t="shared" si="90"/>
        <v>100935.5</v>
      </c>
      <c r="S743" s="48">
        <f t="shared" si="91"/>
        <v>126.88907396640319</v>
      </c>
      <c r="T743" s="2">
        <f t="shared" si="92"/>
        <v>4360</v>
      </c>
      <c r="U743" s="4" t="s">
        <v>1338</v>
      </c>
      <c r="V743" s="3"/>
    </row>
    <row r="744" spans="1:22" ht="64.5" customHeight="1">
      <c r="A744" s="43" t="s">
        <v>931</v>
      </c>
      <c r="B744" s="43" t="s">
        <v>821</v>
      </c>
      <c r="C744" s="44" t="s">
        <v>683</v>
      </c>
      <c r="D744" s="43">
        <v>1992</v>
      </c>
      <c r="E744" s="45" t="s">
        <v>77</v>
      </c>
      <c r="F744" s="45" t="s">
        <v>358</v>
      </c>
      <c r="G744" s="43">
        <v>12</v>
      </c>
      <c r="H744" s="43">
        <v>1</v>
      </c>
      <c r="I744" s="46">
        <v>3541.66</v>
      </c>
      <c r="J744" s="46">
        <v>2786.64</v>
      </c>
      <c r="K744" s="46">
        <v>2211.65</v>
      </c>
      <c r="L744" s="43">
        <v>154</v>
      </c>
      <c r="M744" s="65" t="s">
        <v>534</v>
      </c>
      <c r="N744" s="2">
        <v>318620</v>
      </c>
      <c r="O744" s="48">
        <f aca="true" t="shared" si="93" ref="O744:O750">(N744-R744)*93.79%</f>
        <v>283892.01310000004</v>
      </c>
      <c r="P744" s="48">
        <f t="shared" si="88"/>
        <v>15037.589520000001</v>
      </c>
      <c r="Q744" s="48">
        <f t="shared" si="89"/>
        <v>3759.3973800000003</v>
      </c>
      <c r="R744" s="48">
        <f t="shared" si="90"/>
        <v>15931</v>
      </c>
      <c r="S744" s="48">
        <f t="shared" si="91"/>
        <v>114.33841472167198</v>
      </c>
      <c r="T744" s="2">
        <f t="shared" si="92"/>
        <v>4360</v>
      </c>
      <c r="U744" s="4" t="s">
        <v>1338</v>
      </c>
      <c r="V744" s="3"/>
    </row>
    <row r="745" spans="1:22" ht="76.5" customHeight="1">
      <c r="A745" s="43" t="s">
        <v>932</v>
      </c>
      <c r="B745" s="43" t="s">
        <v>822</v>
      </c>
      <c r="C745" s="44" t="s">
        <v>684</v>
      </c>
      <c r="D745" s="43">
        <v>1992</v>
      </c>
      <c r="E745" s="45" t="s">
        <v>77</v>
      </c>
      <c r="F745" s="45" t="s">
        <v>358</v>
      </c>
      <c r="G745" s="43">
        <v>10</v>
      </c>
      <c r="H745" s="43">
        <v>2</v>
      </c>
      <c r="I745" s="46">
        <v>5267.5</v>
      </c>
      <c r="J745" s="46">
        <v>4117.94</v>
      </c>
      <c r="K745" s="46">
        <v>2710.21</v>
      </c>
      <c r="L745" s="43">
        <v>194</v>
      </c>
      <c r="M745" s="65" t="s">
        <v>534</v>
      </c>
      <c r="N745" s="2">
        <v>574420</v>
      </c>
      <c r="O745" s="48">
        <f t="shared" si="93"/>
        <v>511811.0921</v>
      </c>
      <c r="P745" s="48">
        <f t="shared" si="88"/>
        <v>27110.32632</v>
      </c>
      <c r="Q745" s="48">
        <f t="shared" si="89"/>
        <v>6777.58158</v>
      </c>
      <c r="R745" s="48">
        <f t="shared" si="90"/>
        <v>28721</v>
      </c>
      <c r="S745" s="48">
        <f>N745/J745</f>
        <v>139.49207613515497</v>
      </c>
      <c r="T745" s="2">
        <f t="shared" si="92"/>
        <v>4360</v>
      </c>
      <c r="U745" s="4" t="s">
        <v>1338</v>
      </c>
      <c r="V745" s="3"/>
    </row>
    <row r="746" spans="1:22" ht="77.25" customHeight="1">
      <c r="A746" s="43" t="s">
        <v>933</v>
      </c>
      <c r="B746" s="43" t="s">
        <v>148</v>
      </c>
      <c r="C746" s="44" t="s">
        <v>685</v>
      </c>
      <c r="D746" s="43">
        <v>1992</v>
      </c>
      <c r="E746" s="45" t="s">
        <v>77</v>
      </c>
      <c r="F746" s="45" t="s">
        <v>358</v>
      </c>
      <c r="G746" s="43">
        <v>10</v>
      </c>
      <c r="H746" s="43">
        <v>8</v>
      </c>
      <c r="I746" s="46">
        <v>22704.58</v>
      </c>
      <c r="J746" s="46">
        <v>18224.59</v>
      </c>
      <c r="K746" s="46">
        <v>13739.29</v>
      </c>
      <c r="L746" s="43">
        <v>888</v>
      </c>
      <c r="M746" s="65" t="s">
        <v>534</v>
      </c>
      <c r="N746" s="2">
        <v>2468700</v>
      </c>
      <c r="O746" s="48">
        <f t="shared" si="93"/>
        <v>2199624.0435</v>
      </c>
      <c r="P746" s="48">
        <f t="shared" si="88"/>
        <v>116512.76520000001</v>
      </c>
      <c r="Q746" s="48">
        <f t="shared" si="89"/>
        <v>29128.191300000002</v>
      </c>
      <c r="R746" s="48">
        <f t="shared" si="90"/>
        <v>123435</v>
      </c>
      <c r="S746" s="48">
        <f t="shared" si="91"/>
        <v>135.45983750526074</v>
      </c>
      <c r="T746" s="2">
        <f t="shared" si="92"/>
        <v>4360</v>
      </c>
      <c r="U746" s="4" t="s">
        <v>1338</v>
      </c>
      <c r="V746" s="3"/>
    </row>
    <row r="747" spans="1:22" ht="78" customHeight="1">
      <c r="A747" s="43" t="s">
        <v>934</v>
      </c>
      <c r="B747" s="43" t="s">
        <v>1330</v>
      </c>
      <c r="C747" s="44" t="s">
        <v>686</v>
      </c>
      <c r="D747" s="43">
        <v>1992</v>
      </c>
      <c r="E747" s="45" t="s">
        <v>77</v>
      </c>
      <c r="F747" s="45" t="s">
        <v>358</v>
      </c>
      <c r="G747" s="43">
        <v>10</v>
      </c>
      <c r="H747" s="43">
        <v>8</v>
      </c>
      <c r="I747" s="46">
        <v>22646.88</v>
      </c>
      <c r="J747" s="46">
        <v>18176.13</v>
      </c>
      <c r="K747" s="46">
        <v>13581.32</v>
      </c>
      <c r="L747" s="43">
        <v>877</v>
      </c>
      <c r="M747" s="65" t="s">
        <v>534</v>
      </c>
      <c r="N747" s="2">
        <v>2489400</v>
      </c>
      <c r="O747" s="48">
        <f t="shared" si="93"/>
        <v>2218067.847</v>
      </c>
      <c r="P747" s="48">
        <f t="shared" si="88"/>
        <v>117489.72240000003</v>
      </c>
      <c r="Q747" s="48">
        <f t="shared" si="89"/>
        <v>29372.430600000007</v>
      </c>
      <c r="R747" s="48">
        <f t="shared" si="90"/>
        <v>124470</v>
      </c>
      <c r="S747" s="48">
        <f t="shared" si="91"/>
        <v>136.95984788841187</v>
      </c>
      <c r="T747" s="2">
        <f t="shared" si="92"/>
        <v>4360</v>
      </c>
      <c r="U747" s="4" t="s">
        <v>1338</v>
      </c>
      <c r="V747" s="3"/>
    </row>
    <row r="748" spans="1:22" ht="24.75" customHeight="1">
      <c r="A748" s="100" t="s">
        <v>935</v>
      </c>
      <c r="B748" s="100" t="s">
        <v>149</v>
      </c>
      <c r="C748" s="88" t="s">
        <v>459</v>
      </c>
      <c r="D748" s="100">
        <v>1957</v>
      </c>
      <c r="E748" s="102" t="s">
        <v>1359</v>
      </c>
      <c r="F748" s="102" t="s">
        <v>349</v>
      </c>
      <c r="G748" s="100">
        <v>2</v>
      </c>
      <c r="H748" s="100">
        <v>2</v>
      </c>
      <c r="I748" s="101">
        <v>696.35</v>
      </c>
      <c r="J748" s="101">
        <v>633.08</v>
      </c>
      <c r="K748" s="101">
        <v>432.03</v>
      </c>
      <c r="L748" s="100">
        <v>33</v>
      </c>
      <c r="M748" s="65" t="s">
        <v>351</v>
      </c>
      <c r="N748" s="2">
        <v>643840</v>
      </c>
      <c r="O748" s="48">
        <f t="shared" si="93"/>
        <v>573664.6592</v>
      </c>
      <c r="P748" s="48">
        <f t="shared" si="88"/>
        <v>30386.67264</v>
      </c>
      <c r="Q748" s="48">
        <f t="shared" si="89"/>
        <v>7596.66816</v>
      </c>
      <c r="R748" s="48">
        <f t="shared" si="90"/>
        <v>32192</v>
      </c>
      <c r="S748" s="48">
        <f>N748/J748</f>
        <v>1016.9962721930877</v>
      </c>
      <c r="T748" s="2">
        <f>T742</f>
        <v>4360</v>
      </c>
      <c r="U748" s="4" t="s">
        <v>1338</v>
      </c>
      <c r="V748" s="3"/>
    </row>
    <row r="749" spans="1:22" ht="62.25" customHeight="1">
      <c r="A749" s="100"/>
      <c r="B749" s="100"/>
      <c r="C749" s="88"/>
      <c r="D749" s="100"/>
      <c r="E749" s="102"/>
      <c r="F749" s="102"/>
      <c r="G749" s="100"/>
      <c r="H749" s="100"/>
      <c r="I749" s="101"/>
      <c r="J749" s="101"/>
      <c r="K749" s="101"/>
      <c r="L749" s="100"/>
      <c r="M749" s="65" t="s">
        <v>1352</v>
      </c>
      <c r="N749" s="2">
        <v>859837</v>
      </c>
      <c r="O749" s="48">
        <f t="shared" si="93"/>
        <v>766119.0661850001</v>
      </c>
      <c r="P749" s="48">
        <f t="shared" si="88"/>
        <v>40580.86705200001</v>
      </c>
      <c r="Q749" s="48">
        <f t="shared" si="89"/>
        <v>10145.216763000002</v>
      </c>
      <c r="R749" s="48">
        <f t="shared" si="90"/>
        <v>42991.850000000006</v>
      </c>
      <c r="S749" s="48">
        <f>N749/J748</f>
        <v>1358.1806406773235</v>
      </c>
      <c r="T749" s="2">
        <f>T743</f>
        <v>4360</v>
      </c>
      <c r="U749" s="4" t="s">
        <v>1338</v>
      </c>
      <c r="V749" s="3"/>
    </row>
    <row r="750" spans="1:22" ht="65.25" customHeight="1">
      <c r="A750" s="100"/>
      <c r="B750" s="100"/>
      <c r="C750" s="88"/>
      <c r="D750" s="100"/>
      <c r="E750" s="102"/>
      <c r="F750" s="102"/>
      <c r="G750" s="100"/>
      <c r="H750" s="100"/>
      <c r="I750" s="101"/>
      <c r="J750" s="101"/>
      <c r="K750" s="101"/>
      <c r="L750" s="100"/>
      <c r="M750" s="65" t="s">
        <v>1350</v>
      </c>
      <c r="N750" s="2">
        <v>140923</v>
      </c>
      <c r="O750" s="48">
        <f t="shared" si="93"/>
        <v>125563.09761500002</v>
      </c>
      <c r="P750" s="48">
        <f t="shared" si="88"/>
        <v>6651.001908</v>
      </c>
      <c r="Q750" s="48">
        <f t="shared" si="89"/>
        <v>1662.750477</v>
      </c>
      <c r="R750" s="48">
        <f t="shared" si="90"/>
        <v>7046.150000000001</v>
      </c>
      <c r="S750" s="48">
        <f>N750/J748</f>
        <v>222.59903961584632</v>
      </c>
      <c r="T750" s="2">
        <f>T744</f>
        <v>4360</v>
      </c>
      <c r="U750" s="4" t="s">
        <v>1338</v>
      </c>
      <c r="V750" s="3"/>
    </row>
    <row r="751" spans="1:22" ht="20.25" customHeight="1">
      <c r="A751" s="100"/>
      <c r="B751" s="100"/>
      <c r="C751" s="88"/>
      <c r="D751" s="100"/>
      <c r="E751" s="102"/>
      <c r="F751" s="102"/>
      <c r="G751" s="100"/>
      <c r="H751" s="100"/>
      <c r="I751" s="101"/>
      <c r="J751" s="101"/>
      <c r="K751" s="101"/>
      <c r="L751" s="100"/>
      <c r="M751" s="65" t="s">
        <v>67</v>
      </c>
      <c r="N751" s="2">
        <f>SUM(N748:N750)</f>
        <v>1644600</v>
      </c>
      <c r="O751" s="2">
        <v>146346</v>
      </c>
      <c r="P751" s="2">
        <f>SUM(P748:P750)</f>
        <v>77618.54160000001</v>
      </c>
      <c r="Q751" s="2">
        <f>SUM(Q748:Q750)</f>
        <v>19404.635400000003</v>
      </c>
      <c r="R751" s="2">
        <f>SUM(R748:R750)</f>
        <v>82230</v>
      </c>
      <c r="S751" s="48">
        <f>N751/J748</f>
        <v>2597.7759524862577</v>
      </c>
      <c r="T751" s="2">
        <f>T744</f>
        <v>4360</v>
      </c>
      <c r="U751" s="4"/>
      <c r="V751" s="3"/>
    </row>
    <row r="752" spans="1:22" ht="17.25" customHeight="1">
      <c r="A752" s="100" t="s">
        <v>936</v>
      </c>
      <c r="B752" s="100" t="s">
        <v>150</v>
      </c>
      <c r="C752" s="88" t="s">
        <v>460</v>
      </c>
      <c r="D752" s="100">
        <v>1957</v>
      </c>
      <c r="E752" s="102" t="s">
        <v>77</v>
      </c>
      <c r="F752" s="102" t="s">
        <v>349</v>
      </c>
      <c r="G752" s="100">
        <v>2</v>
      </c>
      <c r="H752" s="100">
        <v>2</v>
      </c>
      <c r="I752" s="101">
        <v>672.8</v>
      </c>
      <c r="J752" s="101">
        <v>667.71</v>
      </c>
      <c r="K752" s="101">
        <v>552.26</v>
      </c>
      <c r="L752" s="100">
        <v>19</v>
      </c>
      <c r="M752" s="65" t="s">
        <v>351</v>
      </c>
      <c r="N752" s="2">
        <v>474391</v>
      </c>
      <c r="O752" s="48">
        <f>(N752-R752)*93.79%</f>
        <v>422684.75295500003</v>
      </c>
      <c r="P752" s="48">
        <f>(N752-R752)*6.21%*80%</f>
        <v>22389.357636</v>
      </c>
      <c r="Q752" s="48">
        <f>(N752-R752)*6.21%*20%</f>
        <v>5597.339409</v>
      </c>
      <c r="R752" s="48">
        <f>N752*5%</f>
        <v>23719.550000000003</v>
      </c>
      <c r="S752" s="48">
        <f>N752/J752</f>
        <v>710.4746072396699</v>
      </c>
      <c r="T752" s="2">
        <f>T744</f>
        <v>4360</v>
      </c>
      <c r="U752" s="4" t="s">
        <v>1338</v>
      </c>
      <c r="V752" s="3"/>
    </row>
    <row r="753" spans="1:22" ht="30" customHeight="1">
      <c r="A753" s="100"/>
      <c r="B753" s="100"/>
      <c r="C753" s="88"/>
      <c r="D753" s="100"/>
      <c r="E753" s="102"/>
      <c r="F753" s="102"/>
      <c r="G753" s="100"/>
      <c r="H753" s="100"/>
      <c r="I753" s="101"/>
      <c r="J753" s="101"/>
      <c r="K753" s="101"/>
      <c r="L753" s="100"/>
      <c r="M753" s="65" t="s">
        <v>411</v>
      </c>
      <c r="N753" s="2">
        <v>550000</v>
      </c>
      <c r="O753" s="48">
        <f>(N753-R753)*93.79%</f>
        <v>490052.75000000006</v>
      </c>
      <c r="P753" s="48">
        <f>(N753-R753)*6.21%*80%</f>
        <v>25957.800000000003</v>
      </c>
      <c r="Q753" s="48">
        <f>(N753-R753)*6.21%*20%</f>
        <v>6489.450000000001</v>
      </c>
      <c r="R753" s="48">
        <f>N753*5%</f>
        <v>27500</v>
      </c>
      <c r="S753" s="48">
        <f>N753/J752</f>
        <v>823.7108924533105</v>
      </c>
      <c r="T753" s="2">
        <f>T745</f>
        <v>4360</v>
      </c>
      <c r="U753" s="4" t="s">
        <v>1338</v>
      </c>
      <c r="V753" s="3"/>
    </row>
    <row r="754" spans="1:22" ht="69.75" customHeight="1">
      <c r="A754" s="100"/>
      <c r="B754" s="100"/>
      <c r="C754" s="88"/>
      <c r="D754" s="100"/>
      <c r="E754" s="102"/>
      <c r="F754" s="102"/>
      <c r="G754" s="100"/>
      <c r="H754" s="100"/>
      <c r="I754" s="101"/>
      <c r="J754" s="101"/>
      <c r="K754" s="101"/>
      <c r="L754" s="100"/>
      <c r="M754" s="65" t="s">
        <v>1350</v>
      </c>
      <c r="N754" s="2">
        <v>130788</v>
      </c>
      <c r="O754" s="48">
        <f>(N754-R754)*93.79%</f>
        <v>116532.76194000001</v>
      </c>
      <c r="P754" s="48">
        <f>(N754-R754)*6.21%*80%</f>
        <v>6172.670448000001</v>
      </c>
      <c r="Q754" s="48">
        <f>(N754-R754)*6.21%*20%</f>
        <v>1543.1676120000002</v>
      </c>
      <c r="R754" s="48">
        <f>N754*5%</f>
        <v>6539.400000000001</v>
      </c>
      <c r="S754" s="48">
        <f>N754/J752</f>
        <v>195.87545491306105</v>
      </c>
      <c r="T754" s="2">
        <f>T746</f>
        <v>4360</v>
      </c>
      <c r="U754" s="4" t="s">
        <v>1338</v>
      </c>
      <c r="V754" s="3"/>
    </row>
    <row r="755" spans="1:22" ht="20.25" customHeight="1">
      <c r="A755" s="100"/>
      <c r="B755" s="100"/>
      <c r="C755" s="88"/>
      <c r="D755" s="100"/>
      <c r="E755" s="102"/>
      <c r="F755" s="102"/>
      <c r="G755" s="100"/>
      <c r="H755" s="100"/>
      <c r="I755" s="101"/>
      <c r="J755" s="101"/>
      <c r="K755" s="101"/>
      <c r="L755" s="100"/>
      <c r="M755" s="65" t="s">
        <v>67</v>
      </c>
      <c r="N755" s="2">
        <f>SUM(N752:N754)</f>
        <v>1155179</v>
      </c>
      <c r="O755" s="2">
        <f>SUM(O752:O754)</f>
        <v>1029270.2648950001</v>
      </c>
      <c r="P755" s="2">
        <f>SUM(P752:P754)</f>
        <v>54519.82808400001</v>
      </c>
      <c r="Q755" s="2">
        <f>SUM(Q752:Q754)</f>
        <v>13629.957021000002</v>
      </c>
      <c r="R755" s="2">
        <f>SUM(R752:R754)</f>
        <v>57758.950000000004</v>
      </c>
      <c r="S755" s="48">
        <f>N755/J752</f>
        <v>1730.0609546060414</v>
      </c>
      <c r="T755" s="2">
        <f>T746</f>
        <v>4360</v>
      </c>
      <c r="U755" s="4"/>
      <c r="V755" s="3"/>
    </row>
    <row r="756" spans="1:22" ht="17.25" customHeight="1">
      <c r="A756" s="100" t="s">
        <v>937</v>
      </c>
      <c r="B756" s="100" t="s">
        <v>151</v>
      </c>
      <c r="C756" s="88" t="s">
        <v>469</v>
      </c>
      <c r="D756" s="100">
        <v>1957</v>
      </c>
      <c r="E756" s="102" t="s">
        <v>77</v>
      </c>
      <c r="F756" s="102" t="s">
        <v>357</v>
      </c>
      <c r="G756" s="100">
        <v>2</v>
      </c>
      <c r="H756" s="100">
        <v>2</v>
      </c>
      <c r="I756" s="101">
        <v>508.27</v>
      </c>
      <c r="J756" s="101">
        <v>443.64</v>
      </c>
      <c r="K756" s="101">
        <v>258.72</v>
      </c>
      <c r="L756" s="100">
        <v>31</v>
      </c>
      <c r="M756" s="65" t="s">
        <v>351</v>
      </c>
      <c r="N756" s="2">
        <v>387357</v>
      </c>
      <c r="O756" s="48">
        <f>(N756-R756)*93.79%</f>
        <v>345137.023785</v>
      </c>
      <c r="P756" s="48">
        <f>(N756-R756)*6.21%*80%</f>
        <v>18281.700972000002</v>
      </c>
      <c r="Q756" s="48">
        <f>(N756-R756)*6.21%*20%</f>
        <v>4570.425243000001</v>
      </c>
      <c r="R756" s="48">
        <f>N756*5%</f>
        <v>19367.850000000002</v>
      </c>
      <c r="S756" s="48">
        <f>N756/J756</f>
        <v>873.1336218555585</v>
      </c>
      <c r="T756" s="2">
        <f>T746</f>
        <v>4360</v>
      </c>
      <c r="U756" s="4" t="s">
        <v>1338</v>
      </c>
      <c r="V756" s="3"/>
    </row>
    <row r="757" spans="1:22" ht="26.25" customHeight="1">
      <c r="A757" s="100"/>
      <c r="B757" s="100"/>
      <c r="C757" s="88"/>
      <c r="D757" s="100"/>
      <c r="E757" s="102"/>
      <c r="F757" s="102"/>
      <c r="G757" s="100"/>
      <c r="H757" s="100"/>
      <c r="I757" s="101"/>
      <c r="J757" s="101"/>
      <c r="K757" s="101"/>
      <c r="L757" s="100"/>
      <c r="M757" s="65" t="s">
        <v>411</v>
      </c>
      <c r="N757" s="2">
        <v>491553</v>
      </c>
      <c r="O757" s="48">
        <f>(N757-R757)*93.79%</f>
        <v>437976.180765</v>
      </c>
      <c r="P757" s="48">
        <f>(N757-R757)*6.21%*80%</f>
        <v>23199.335388000003</v>
      </c>
      <c r="Q757" s="48">
        <f>(N757-R757)*6.21%*20%</f>
        <v>5799.833847000001</v>
      </c>
      <c r="R757" s="48">
        <f>N757*5%</f>
        <v>24577.65</v>
      </c>
      <c r="S757" s="48">
        <f>N757/J756</f>
        <v>1107.9997295104138</v>
      </c>
      <c r="T757" s="2">
        <f>T747</f>
        <v>4360</v>
      </c>
      <c r="U757" s="4" t="s">
        <v>1338</v>
      </c>
      <c r="V757" s="3"/>
    </row>
    <row r="758" spans="1:22" ht="69" customHeight="1">
      <c r="A758" s="100"/>
      <c r="B758" s="100"/>
      <c r="C758" s="88"/>
      <c r="D758" s="100"/>
      <c r="E758" s="102"/>
      <c r="F758" s="102"/>
      <c r="G758" s="100"/>
      <c r="H758" s="100"/>
      <c r="I758" s="101"/>
      <c r="J758" s="101"/>
      <c r="K758" s="101"/>
      <c r="L758" s="100"/>
      <c r="M758" s="65" t="s">
        <v>1350</v>
      </c>
      <c r="N758" s="2">
        <v>120300</v>
      </c>
      <c r="O758" s="48">
        <f>(N758-R758)*93.79%</f>
        <v>107187.9015</v>
      </c>
      <c r="P758" s="48">
        <f>(N758-R758)*6.21%*80%</f>
        <v>5677.678800000001</v>
      </c>
      <c r="Q758" s="48">
        <f>(N758-R758)*6.21%*20%</f>
        <v>1419.4197000000001</v>
      </c>
      <c r="R758" s="48">
        <f>N758*5%</f>
        <v>6015</v>
      </c>
      <c r="S758" s="48">
        <f>N758/J756</f>
        <v>271.1658101163105</v>
      </c>
      <c r="T758" s="2">
        <f>T749</f>
        <v>4360</v>
      </c>
      <c r="U758" s="4" t="s">
        <v>1338</v>
      </c>
      <c r="V758" s="3"/>
    </row>
    <row r="759" spans="1:22" ht="16.5" customHeight="1">
      <c r="A759" s="100"/>
      <c r="B759" s="100"/>
      <c r="C759" s="88"/>
      <c r="D759" s="100"/>
      <c r="E759" s="102"/>
      <c r="F759" s="102"/>
      <c r="G759" s="100"/>
      <c r="H759" s="100"/>
      <c r="I759" s="101"/>
      <c r="J759" s="101"/>
      <c r="K759" s="101"/>
      <c r="L759" s="100"/>
      <c r="M759" s="65" t="s">
        <v>67</v>
      </c>
      <c r="N759" s="2">
        <f>SUM(N756:N758)</f>
        <v>999210</v>
      </c>
      <c r="O759" s="2">
        <v>890300</v>
      </c>
      <c r="P759" s="2">
        <f>SUM(P756:P758)</f>
        <v>47158.71516000001</v>
      </c>
      <c r="Q759" s="2">
        <f>SUM(Q756:Q758)</f>
        <v>11789.678790000002</v>
      </c>
      <c r="R759" s="2">
        <f>SUM(R756:R758)</f>
        <v>49960.5</v>
      </c>
      <c r="S759" s="48">
        <f>N759/J756</f>
        <v>2252.299161482283</v>
      </c>
      <c r="T759" s="2">
        <f>T749</f>
        <v>4360</v>
      </c>
      <c r="U759" s="4"/>
      <c r="V759" s="3"/>
    </row>
    <row r="760" spans="1:22" ht="52.5" customHeight="1">
      <c r="A760" s="100" t="s">
        <v>938</v>
      </c>
      <c r="B760" s="100" t="s">
        <v>152</v>
      </c>
      <c r="C760" s="88" t="s">
        <v>470</v>
      </c>
      <c r="D760" s="100">
        <v>1960</v>
      </c>
      <c r="E760" s="102" t="s">
        <v>77</v>
      </c>
      <c r="F760" s="102" t="s">
        <v>349</v>
      </c>
      <c r="G760" s="100">
        <v>3</v>
      </c>
      <c r="H760" s="100">
        <v>3</v>
      </c>
      <c r="I760" s="101">
        <v>2156.15</v>
      </c>
      <c r="J760" s="101">
        <v>2012.9</v>
      </c>
      <c r="K760" s="101">
        <v>1500.9</v>
      </c>
      <c r="L760" s="100">
        <v>60</v>
      </c>
      <c r="M760" s="65" t="s">
        <v>1352</v>
      </c>
      <c r="N760" s="2">
        <v>999821</v>
      </c>
      <c r="O760" s="48">
        <f>(N760-R760)*93.79%</f>
        <v>890845.510105</v>
      </c>
      <c r="P760" s="48">
        <f>(N760-R760)*6.21%*80%</f>
        <v>47187.551916</v>
      </c>
      <c r="Q760" s="48">
        <f>(N760-R760)*6.21%*20%</f>
        <v>11796.887979</v>
      </c>
      <c r="R760" s="48">
        <f>N760*5%</f>
        <v>49991.05</v>
      </c>
      <c r="S760" s="48">
        <f>N760/J760</f>
        <v>496.70674151721397</v>
      </c>
      <c r="T760" s="2">
        <f>T754</f>
        <v>4360</v>
      </c>
      <c r="U760" s="4" t="s">
        <v>1338</v>
      </c>
      <c r="V760" s="3"/>
    </row>
    <row r="761" spans="1:22" ht="29.25" customHeight="1">
      <c r="A761" s="100"/>
      <c r="B761" s="100"/>
      <c r="C761" s="88"/>
      <c r="D761" s="100"/>
      <c r="E761" s="102"/>
      <c r="F761" s="102"/>
      <c r="G761" s="100"/>
      <c r="H761" s="100"/>
      <c r="I761" s="101"/>
      <c r="J761" s="101"/>
      <c r="K761" s="101"/>
      <c r="L761" s="100"/>
      <c r="M761" s="65" t="s">
        <v>750</v>
      </c>
      <c r="N761" s="2">
        <v>773355</v>
      </c>
      <c r="O761" s="48">
        <f>(N761-R761)*93.79%</f>
        <v>689063.171775</v>
      </c>
      <c r="P761" s="48">
        <f>(N761-R761)*6.21%*80%</f>
        <v>36499.26258</v>
      </c>
      <c r="Q761" s="48">
        <f>(N761-R761)*6.21%*20%</f>
        <v>9124.815645</v>
      </c>
      <c r="R761" s="48">
        <f>N761*5%</f>
        <v>38667.75</v>
      </c>
      <c r="S761" s="48">
        <f>N761/J760</f>
        <v>384.1994137811118</v>
      </c>
      <c r="T761" s="2">
        <f>T754</f>
        <v>4360</v>
      </c>
      <c r="U761" s="4" t="s">
        <v>1338</v>
      </c>
      <c r="V761" s="3"/>
    </row>
    <row r="762" spans="1:22" ht="17.25" customHeight="1">
      <c r="A762" s="100"/>
      <c r="B762" s="100"/>
      <c r="C762" s="88"/>
      <c r="D762" s="100"/>
      <c r="E762" s="102"/>
      <c r="F762" s="102"/>
      <c r="G762" s="100"/>
      <c r="H762" s="100"/>
      <c r="I762" s="101"/>
      <c r="J762" s="101"/>
      <c r="K762" s="101"/>
      <c r="L762" s="100"/>
      <c r="M762" s="65" t="s">
        <v>67</v>
      </c>
      <c r="N762" s="2">
        <f>SUM(N760:N761)</f>
        <v>1773176</v>
      </c>
      <c r="O762" s="2">
        <v>1579908</v>
      </c>
      <c r="P762" s="2">
        <f>SUM(P760:P761)</f>
        <v>83686.814496</v>
      </c>
      <c r="Q762" s="2">
        <f>SUM(Q760:Q761)</f>
        <v>20921.703624</v>
      </c>
      <c r="R762" s="2">
        <f>SUM(R760:R761)</f>
        <v>88658.8</v>
      </c>
      <c r="S762" s="48">
        <f>N762/J760</f>
        <v>880.9061552983258</v>
      </c>
      <c r="T762" s="2">
        <f>T754</f>
        <v>4360</v>
      </c>
      <c r="U762" s="4"/>
      <c r="V762" s="3"/>
    </row>
    <row r="763" spans="1:22" ht="16.5" customHeight="1">
      <c r="A763" s="100" t="s">
        <v>939</v>
      </c>
      <c r="B763" s="100" t="s">
        <v>153</v>
      </c>
      <c r="C763" s="88" t="s">
        <v>471</v>
      </c>
      <c r="D763" s="100">
        <v>1958</v>
      </c>
      <c r="E763" s="102" t="s">
        <v>77</v>
      </c>
      <c r="F763" s="102" t="s">
        <v>349</v>
      </c>
      <c r="G763" s="100">
        <v>2</v>
      </c>
      <c r="H763" s="100">
        <v>2</v>
      </c>
      <c r="I763" s="101">
        <v>426.03</v>
      </c>
      <c r="J763" s="101">
        <v>378.37</v>
      </c>
      <c r="K763" s="101">
        <v>221.02</v>
      </c>
      <c r="L763" s="100">
        <v>12</v>
      </c>
      <c r="M763" s="65" t="s">
        <v>351</v>
      </c>
      <c r="N763" s="2">
        <v>404804</v>
      </c>
      <c r="O763" s="48">
        <f>(N763-R763)*93.79%</f>
        <v>360682.38802</v>
      </c>
      <c r="P763" s="48">
        <f>(N763-R763)*6.21%*80%</f>
        <v>19105.129584000002</v>
      </c>
      <c r="Q763" s="48">
        <f>(N763-R763)*6.21%*20%</f>
        <v>4776.2823960000005</v>
      </c>
      <c r="R763" s="48">
        <f>N763*5%</f>
        <v>20240.2</v>
      </c>
      <c r="S763" s="48">
        <f>N763/J763</f>
        <v>1069.8628326770092</v>
      </c>
      <c r="T763" s="2">
        <f>T754</f>
        <v>4360</v>
      </c>
      <c r="U763" s="4" t="s">
        <v>1338</v>
      </c>
      <c r="V763" s="3"/>
    </row>
    <row r="764" spans="1:22" ht="28.5" customHeight="1">
      <c r="A764" s="100"/>
      <c r="B764" s="100"/>
      <c r="C764" s="88"/>
      <c r="D764" s="100"/>
      <c r="E764" s="102"/>
      <c r="F764" s="102"/>
      <c r="G764" s="100"/>
      <c r="H764" s="100"/>
      <c r="I764" s="101"/>
      <c r="J764" s="101"/>
      <c r="K764" s="101"/>
      <c r="L764" s="100"/>
      <c r="M764" s="65" t="s">
        <v>411</v>
      </c>
      <c r="N764" s="2">
        <v>493097</v>
      </c>
      <c r="O764" s="48">
        <f>(N764-R764)*93.79%</f>
        <v>439351.8924850001</v>
      </c>
      <c r="P764" s="48">
        <f>(N764-R764)*6.21%*80%</f>
        <v>23272.206012000002</v>
      </c>
      <c r="Q764" s="48">
        <f>(N764-R764)*6.21%*20%</f>
        <v>5818.051503000001</v>
      </c>
      <c r="R764" s="48">
        <f>N764*5%</f>
        <v>24654.850000000002</v>
      </c>
      <c r="S764" s="48">
        <f>N764/J763</f>
        <v>1303.2137854481064</v>
      </c>
      <c r="T764" s="2">
        <f>T757</f>
        <v>4360</v>
      </c>
      <c r="U764" s="4" t="s">
        <v>1338</v>
      </c>
      <c r="V764" s="3"/>
    </row>
    <row r="765" spans="1:22" ht="69" customHeight="1">
      <c r="A765" s="100"/>
      <c r="B765" s="100"/>
      <c r="C765" s="88"/>
      <c r="D765" s="100"/>
      <c r="E765" s="102"/>
      <c r="F765" s="102"/>
      <c r="G765" s="100"/>
      <c r="H765" s="100"/>
      <c r="I765" s="101"/>
      <c r="J765" s="101"/>
      <c r="K765" s="101"/>
      <c r="L765" s="100"/>
      <c r="M765" s="65" t="s">
        <v>1350</v>
      </c>
      <c r="N765" s="2">
        <v>95300</v>
      </c>
      <c r="O765" s="48">
        <f>(N765-R765)*93.79%</f>
        <v>84912.7765</v>
      </c>
      <c r="P765" s="48">
        <f>(N765-R765)*6.21%*80%</f>
        <v>4497.7788</v>
      </c>
      <c r="Q765" s="48">
        <f>(N765-R765)*6.21%*20%</f>
        <v>1124.4447</v>
      </c>
      <c r="R765" s="48">
        <f>N765*5%</f>
        <v>4765</v>
      </c>
      <c r="S765" s="48">
        <f>N765/J763</f>
        <v>251.869862832677</v>
      </c>
      <c r="T765" s="2">
        <f>T758</f>
        <v>4360</v>
      </c>
      <c r="U765" s="4" t="s">
        <v>1338</v>
      </c>
      <c r="V765" s="3"/>
    </row>
    <row r="766" spans="1:22" ht="17.25" customHeight="1">
      <c r="A766" s="100"/>
      <c r="B766" s="100"/>
      <c r="C766" s="88"/>
      <c r="D766" s="100"/>
      <c r="E766" s="102"/>
      <c r="F766" s="102"/>
      <c r="G766" s="100"/>
      <c r="H766" s="100"/>
      <c r="I766" s="101"/>
      <c r="J766" s="101"/>
      <c r="K766" s="101"/>
      <c r="L766" s="100"/>
      <c r="M766" s="65" t="s">
        <v>67</v>
      </c>
      <c r="N766" s="2">
        <f>SUM(N763:N765)</f>
        <v>993201</v>
      </c>
      <c r="O766" s="2">
        <f>SUM(O763:O765)</f>
        <v>884947.0570050002</v>
      </c>
      <c r="P766" s="2">
        <f>SUM(P763:P765)</f>
        <v>46875.114396000004</v>
      </c>
      <c r="Q766" s="2">
        <f>SUM(Q763:Q765)</f>
        <v>11718.778599000001</v>
      </c>
      <c r="R766" s="2">
        <f>SUM(R763:R765)</f>
        <v>49660.05</v>
      </c>
      <c r="S766" s="48">
        <f>N766/J763</f>
        <v>2624.9464809577926</v>
      </c>
      <c r="T766" s="2">
        <f>T758</f>
        <v>4360</v>
      </c>
      <c r="U766" s="4"/>
      <c r="V766" s="3"/>
    </row>
    <row r="767" spans="1:22" ht="15.75" customHeight="1">
      <c r="A767" s="100" t="s">
        <v>940</v>
      </c>
      <c r="B767" s="100" t="s">
        <v>154</v>
      </c>
      <c r="C767" s="88" t="s">
        <v>472</v>
      </c>
      <c r="D767" s="100">
        <v>1955</v>
      </c>
      <c r="E767" s="102" t="s">
        <v>77</v>
      </c>
      <c r="F767" s="102" t="s">
        <v>349</v>
      </c>
      <c r="G767" s="100">
        <v>2</v>
      </c>
      <c r="H767" s="100">
        <v>2</v>
      </c>
      <c r="I767" s="101">
        <v>379.6</v>
      </c>
      <c r="J767" s="101">
        <v>275.67</v>
      </c>
      <c r="K767" s="101">
        <v>275.67</v>
      </c>
      <c r="L767" s="100">
        <v>10</v>
      </c>
      <c r="M767" s="65" t="s">
        <v>351</v>
      </c>
      <c r="N767" s="2">
        <v>404804</v>
      </c>
      <c r="O767" s="48">
        <f>(N767-R767)*93.79%</f>
        <v>360682.38802</v>
      </c>
      <c r="P767" s="48">
        <f>(N767-R767)*6.21%*80%</f>
        <v>19105.129584000002</v>
      </c>
      <c r="Q767" s="48">
        <f>(N767-R767)*6.21%*20%</f>
        <v>4776.2823960000005</v>
      </c>
      <c r="R767" s="48">
        <f>N767*5%</f>
        <v>20240.2</v>
      </c>
      <c r="S767" s="48">
        <f>N767/J767</f>
        <v>1468.4368991910617</v>
      </c>
      <c r="T767" s="2">
        <f>T758</f>
        <v>4360</v>
      </c>
      <c r="U767" s="4" t="s">
        <v>1338</v>
      </c>
      <c r="V767" s="3"/>
    </row>
    <row r="768" spans="1:22" ht="30" customHeight="1">
      <c r="A768" s="100"/>
      <c r="B768" s="100"/>
      <c r="C768" s="88"/>
      <c r="D768" s="100"/>
      <c r="E768" s="102"/>
      <c r="F768" s="102"/>
      <c r="G768" s="100"/>
      <c r="H768" s="100"/>
      <c r="I768" s="101"/>
      <c r="J768" s="101"/>
      <c r="K768" s="101"/>
      <c r="L768" s="100"/>
      <c r="M768" s="65" t="s">
        <v>411</v>
      </c>
      <c r="N768" s="2">
        <v>493097</v>
      </c>
      <c r="O768" s="48">
        <f>(N768-R768)*93.79%</f>
        <v>439351.8924850001</v>
      </c>
      <c r="P768" s="48">
        <f>(N768-R768)*6.21%*80%</f>
        <v>23272.206012000002</v>
      </c>
      <c r="Q768" s="48">
        <f>(N768-R768)*6.21%*20%</f>
        <v>5818.051503000001</v>
      </c>
      <c r="R768" s="48">
        <f>N768*5%</f>
        <v>24654.850000000002</v>
      </c>
      <c r="S768" s="48">
        <f>N768/J767</f>
        <v>1788.7220227083105</v>
      </c>
      <c r="T768" s="2">
        <f>T758</f>
        <v>4360</v>
      </c>
      <c r="U768" s="4" t="s">
        <v>1338</v>
      </c>
      <c r="V768" s="3"/>
    </row>
    <row r="769" spans="1:22" ht="69" customHeight="1">
      <c r="A769" s="100"/>
      <c r="B769" s="100"/>
      <c r="C769" s="88"/>
      <c r="D769" s="100"/>
      <c r="E769" s="102"/>
      <c r="F769" s="102"/>
      <c r="G769" s="100"/>
      <c r="H769" s="100"/>
      <c r="I769" s="101"/>
      <c r="J769" s="101"/>
      <c r="K769" s="101"/>
      <c r="L769" s="100"/>
      <c r="M769" s="65" t="s">
        <v>1350</v>
      </c>
      <c r="N769" s="2">
        <v>95300</v>
      </c>
      <c r="O769" s="48">
        <f>(N769-R769)*93.79%</f>
        <v>84912.7765</v>
      </c>
      <c r="P769" s="48">
        <f>(N769-R769)*6.21%*80%</f>
        <v>4497.7788</v>
      </c>
      <c r="Q769" s="48">
        <f>(N769-R769)*6.21%*20%</f>
        <v>1124.4447</v>
      </c>
      <c r="R769" s="48">
        <f>N769*5%</f>
        <v>4765</v>
      </c>
      <c r="S769" s="48">
        <f>N769/J767</f>
        <v>345.7031958501106</v>
      </c>
      <c r="T769" s="2">
        <f>T763</f>
        <v>4360</v>
      </c>
      <c r="U769" s="4" t="s">
        <v>1338</v>
      </c>
      <c r="V769" s="3"/>
    </row>
    <row r="770" spans="1:22" ht="17.25" customHeight="1">
      <c r="A770" s="100"/>
      <c r="B770" s="100"/>
      <c r="C770" s="88"/>
      <c r="D770" s="100"/>
      <c r="E770" s="102"/>
      <c r="F770" s="102"/>
      <c r="G770" s="100"/>
      <c r="H770" s="100"/>
      <c r="I770" s="101"/>
      <c r="J770" s="101"/>
      <c r="K770" s="101"/>
      <c r="L770" s="100"/>
      <c r="M770" s="65" t="s">
        <v>67</v>
      </c>
      <c r="N770" s="2">
        <f>SUM(N767:N769)</f>
        <v>993201</v>
      </c>
      <c r="O770" s="2">
        <f>SUM(O767:O769)</f>
        <v>884947.0570050002</v>
      </c>
      <c r="P770" s="2">
        <f>SUM(P767:P769)</f>
        <v>46875.114396000004</v>
      </c>
      <c r="Q770" s="2">
        <f>SUM(Q767:Q769)</f>
        <v>11718.778599000001</v>
      </c>
      <c r="R770" s="2">
        <f>SUM(R767:R769)</f>
        <v>49660.05</v>
      </c>
      <c r="S770" s="48">
        <f>N770/J767</f>
        <v>3602.862117749483</v>
      </c>
      <c r="T770" s="2">
        <f>T763</f>
        <v>4360</v>
      </c>
      <c r="U770" s="4"/>
      <c r="V770" s="3"/>
    </row>
    <row r="771" spans="1:22" ht="17.25" customHeight="1">
      <c r="A771" s="100" t="s">
        <v>941</v>
      </c>
      <c r="B771" s="100" t="s">
        <v>155</v>
      </c>
      <c r="C771" s="88" t="s">
        <v>461</v>
      </c>
      <c r="D771" s="100">
        <v>1958</v>
      </c>
      <c r="E771" s="102" t="s">
        <v>77</v>
      </c>
      <c r="F771" s="102" t="s">
        <v>349</v>
      </c>
      <c r="G771" s="100">
        <v>2</v>
      </c>
      <c r="H771" s="100">
        <v>2</v>
      </c>
      <c r="I771" s="101">
        <v>457.2</v>
      </c>
      <c r="J771" s="101">
        <v>384.3</v>
      </c>
      <c r="K771" s="101">
        <v>263.35</v>
      </c>
      <c r="L771" s="100">
        <v>19</v>
      </c>
      <c r="M771" s="65" t="s">
        <v>351</v>
      </c>
      <c r="N771" s="2">
        <v>404804</v>
      </c>
      <c r="O771" s="48">
        <f>(N771-R771)*93.79%</f>
        <v>360682.38802</v>
      </c>
      <c r="P771" s="48">
        <f>(N771-R771)*6.21%*80%</f>
        <v>19105.129584000002</v>
      </c>
      <c r="Q771" s="48">
        <f>(N771-R771)*6.21%*20%</f>
        <v>4776.2823960000005</v>
      </c>
      <c r="R771" s="48">
        <f>N771*5%</f>
        <v>20240.2</v>
      </c>
      <c r="S771" s="48">
        <f>N771/J771</f>
        <v>1053.3541504033308</v>
      </c>
      <c r="T771" s="2">
        <f>T763</f>
        <v>4360</v>
      </c>
      <c r="U771" s="4" t="s">
        <v>1338</v>
      </c>
      <c r="V771" s="3"/>
    </row>
    <row r="772" spans="1:22" ht="30.75" customHeight="1">
      <c r="A772" s="100"/>
      <c r="B772" s="100"/>
      <c r="C772" s="88"/>
      <c r="D772" s="100"/>
      <c r="E772" s="102"/>
      <c r="F772" s="102"/>
      <c r="G772" s="100"/>
      <c r="H772" s="100"/>
      <c r="I772" s="101"/>
      <c r="J772" s="101"/>
      <c r="K772" s="101"/>
      <c r="L772" s="100"/>
      <c r="M772" s="65" t="s">
        <v>411</v>
      </c>
      <c r="N772" s="2">
        <v>493097</v>
      </c>
      <c r="O772" s="48">
        <f>(N772-R772)*93.79%</f>
        <v>439351.8924850001</v>
      </c>
      <c r="P772" s="48">
        <f>(N772-R772)*6.21%*80%</f>
        <v>23272.206012000002</v>
      </c>
      <c r="Q772" s="48">
        <f>(N772-R772)*6.21%*20%</f>
        <v>5818.051503000001</v>
      </c>
      <c r="R772" s="48">
        <f>N772*5%</f>
        <v>24654.850000000002</v>
      </c>
      <c r="S772" s="48">
        <f>N772/J771</f>
        <v>1283.104345563362</v>
      </c>
      <c r="T772" s="2">
        <f>T763</f>
        <v>4360</v>
      </c>
      <c r="U772" s="4" t="s">
        <v>1338</v>
      </c>
      <c r="V772" s="3"/>
    </row>
    <row r="773" spans="1:22" ht="69" customHeight="1">
      <c r="A773" s="100"/>
      <c r="B773" s="100"/>
      <c r="C773" s="88"/>
      <c r="D773" s="100"/>
      <c r="E773" s="102"/>
      <c r="F773" s="102"/>
      <c r="G773" s="100"/>
      <c r="H773" s="100"/>
      <c r="I773" s="101"/>
      <c r="J773" s="101"/>
      <c r="K773" s="101"/>
      <c r="L773" s="100"/>
      <c r="M773" s="65" t="s">
        <v>1350</v>
      </c>
      <c r="N773" s="2">
        <v>95300</v>
      </c>
      <c r="O773" s="48">
        <f>(N773-R773)*93.79%</f>
        <v>84912.7765</v>
      </c>
      <c r="P773" s="48">
        <f>(N773-R773)*6.21%*80%</f>
        <v>4497.7788</v>
      </c>
      <c r="Q773" s="48">
        <f>(N773-R773)*6.21%*20%</f>
        <v>1124.4447</v>
      </c>
      <c r="R773" s="48">
        <f>N773*5%</f>
        <v>4765</v>
      </c>
      <c r="S773" s="48">
        <f>N773/J771</f>
        <v>247.9833463440021</v>
      </c>
      <c r="T773" s="2">
        <f>T765</f>
        <v>4360</v>
      </c>
      <c r="U773" s="4" t="s">
        <v>1338</v>
      </c>
      <c r="V773" s="3"/>
    </row>
    <row r="774" spans="1:22" ht="24.75" customHeight="1">
      <c r="A774" s="100"/>
      <c r="B774" s="100"/>
      <c r="C774" s="88"/>
      <c r="D774" s="100"/>
      <c r="E774" s="102"/>
      <c r="F774" s="102"/>
      <c r="G774" s="100"/>
      <c r="H774" s="100"/>
      <c r="I774" s="101"/>
      <c r="J774" s="101"/>
      <c r="K774" s="101"/>
      <c r="L774" s="100"/>
      <c r="M774" s="65" t="s">
        <v>67</v>
      </c>
      <c r="N774" s="2">
        <f>SUM(N771:N773)</f>
        <v>993201</v>
      </c>
      <c r="O774" s="2">
        <f>SUM(O771:O773)</f>
        <v>884947.0570050002</v>
      </c>
      <c r="P774" s="2">
        <f>SUM(P771:P773)</f>
        <v>46875.114396000004</v>
      </c>
      <c r="Q774" s="2">
        <f>SUM(Q771:Q773)</f>
        <v>11718.778599000001</v>
      </c>
      <c r="R774" s="2">
        <f>SUM(R771:R773)</f>
        <v>49660.05</v>
      </c>
      <c r="S774" s="48">
        <f>N774/J771</f>
        <v>2584.4418423106945</v>
      </c>
      <c r="T774" s="2">
        <f>T768</f>
        <v>4360</v>
      </c>
      <c r="U774" s="4"/>
      <c r="V774" s="3"/>
    </row>
    <row r="775" spans="1:22" ht="18" customHeight="1">
      <c r="A775" s="100" t="s">
        <v>942</v>
      </c>
      <c r="B775" s="100" t="s">
        <v>156</v>
      </c>
      <c r="C775" s="88" t="s">
        <v>462</v>
      </c>
      <c r="D775" s="100">
        <v>1961</v>
      </c>
      <c r="E775" s="102" t="s">
        <v>77</v>
      </c>
      <c r="F775" s="102" t="s">
        <v>349</v>
      </c>
      <c r="G775" s="100">
        <v>2</v>
      </c>
      <c r="H775" s="100">
        <v>2</v>
      </c>
      <c r="I775" s="101">
        <v>418.65</v>
      </c>
      <c r="J775" s="101">
        <v>399.86</v>
      </c>
      <c r="K775" s="101">
        <v>261.58</v>
      </c>
      <c r="L775" s="100">
        <v>25</v>
      </c>
      <c r="M775" s="65" t="s">
        <v>351</v>
      </c>
      <c r="N775" s="2">
        <v>404804</v>
      </c>
      <c r="O775" s="48">
        <f>(N775-R775)*93.79%</f>
        <v>360682.38802</v>
      </c>
      <c r="P775" s="48">
        <f>(N775-R775)*6.21%*80%</f>
        <v>19105.129584000002</v>
      </c>
      <c r="Q775" s="48">
        <f>(N775-R775)*6.21%*20%</f>
        <v>4776.2823960000005</v>
      </c>
      <c r="R775" s="48">
        <f>N775*5%</f>
        <v>20240.2</v>
      </c>
      <c r="S775" s="48">
        <f>N775/J775</f>
        <v>1012.3643275146301</v>
      </c>
      <c r="T775" s="2">
        <f>T768</f>
        <v>4360</v>
      </c>
      <c r="U775" s="4" t="s">
        <v>1338</v>
      </c>
      <c r="V775" s="3"/>
    </row>
    <row r="776" spans="1:22" ht="57" customHeight="1">
      <c r="A776" s="100"/>
      <c r="B776" s="100"/>
      <c r="C776" s="88"/>
      <c r="D776" s="100"/>
      <c r="E776" s="102"/>
      <c r="F776" s="102"/>
      <c r="G776" s="100"/>
      <c r="H776" s="100"/>
      <c r="I776" s="101"/>
      <c r="J776" s="101"/>
      <c r="K776" s="101"/>
      <c r="L776" s="100"/>
      <c r="M776" s="65" t="s">
        <v>1352</v>
      </c>
      <c r="N776" s="2">
        <v>737618</v>
      </c>
      <c r="O776" s="48">
        <f>(N776-R776)*93.79%</f>
        <v>657221.32609</v>
      </c>
      <c r="P776" s="48">
        <f>(N776-R776)*6.21%*80%</f>
        <v>34812.619128000006</v>
      </c>
      <c r="Q776" s="48">
        <f>(N776-R776)*6.21%*20%</f>
        <v>8703.154782000001</v>
      </c>
      <c r="R776" s="48">
        <f>N776*5%</f>
        <v>36880.9</v>
      </c>
      <c r="S776" s="48">
        <f>N776/J775</f>
        <v>1844.6906417246034</v>
      </c>
      <c r="T776" s="2">
        <f>T768</f>
        <v>4360</v>
      </c>
      <c r="U776" s="4" t="s">
        <v>1338</v>
      </c>
      <c r="V776" s="3"/>
    </row>
    <row r="777" spans="1:22" ht="70.5" customHeight="1">
      <c r="A777" s="100"/>
      <c r="B777" s="100"/>
      <c r="C777" s="88"/>
      <c r="D777" s="100"/>
      <c r="E777" s="102"/>
      <c r="F777" s="102"/>
      <c r="G777" s="100"/>
      <c r="H777" s="100"/>
      <c r="I777" s="101"/>
      <c r="J777" s="101"/>
      <c r="K777" s="101"/>
      <c r="L777" s="100"/>
      <c r="M777" s="65" t="s">
        <v>1350</v>
      </c>
      <c r="N777" s="2">
        <v>99344</v>
      </c>
      <c r="O777" s="48">
        <f>(N777-R777)*93.79%</f>
        <v>88516.00072000001</v>
      </c>
      <c r="P777" s="48">
        <f>(N777-R777)*6.21%*80%</f>
        <v>4688.639424</v>
      </c>
      <c r="Q777" s="48">
        <f>(N777-R777)*6.21%*20%</f>
        <v>1172.159856</v>
      </c>
      <c r="R777" s="48">
        <f>N777*5%</f>
        <v>4967.200000000001</v>
      </c>
      <c r="S777" s="48">
        <f>N777/J775</f>
        <v>248.44695643475217</v>
      </c>
      <c r="T777" s="2">
        <f>T770</f>
        <v>4360</v>
      </c>
      <c r="U777" s="4" t="s">
        <v>1338</v>
      </c>
      <c r="V777" s="3"/>
    </row>
    <row r="778" spans="1:22" ht="27" customHeight="1">
      <c r="A778" s="100"/>
      <c r="B778" s="100"/>
      <c r="C778" s="88"/>
      <c r="D778" s="100"/>
      <c r="E778" s="102"/>
      <c r="F778" s="102"/>
      <c r="G778" s="100"/>
      <c r="H778" s="100"/>
      <c r="I778" s="101"/>
      <c r="J778" s="101"/>
      <c r="K778" s="101"/>
      <c r="L778" s="100"/>
      <c r="M778" s="65" t="s">
        <v>67</v>
      </c>
      <c r="N778" s="2">
        <f>SUM(N775:N777)</f>
        <v>1241766</v>
      </c>
      <c r="O778" s="2">
        <f>SUM(O775:O777)</f>
        <v>1106419.71483</v>
      </c>
      <c r="P778" s="2">
        <f>SUM(P775:P777)</f>
        <v>58606.38813600001</v>
      </c>
      <c r="Q778" s="2">
        <f>SUM(Q775:Q777)</f>
        <v>14651.597034000002</v>
      </c>
      <c r="R778" s="2">
        <f>SUM(R775:R777)</f>
        <v>62088.3</v>
      </c>
      <c r="S778" s="48">
        <f>N778/J775</f>
        <v>3105.5019256739856</v>
      </c>
      <c r="T778" s="2">
        <f>T771</f>
        <v>4360</v>
      </c>
      <c r="U778" s="4"/>
      <c r="V778" s="3"/>
    </row>
    <row r="779" spans="1:22" ht="24.75" customHeight="1">
      <c r="A779" s="100" t="s">
        <v>943</v>
      </c>
      <c r="B779" s="100" t="s">
        <v>157</v>
      </c>
      <c r="C779" s="88" t="s">
        <v>463</v>
      </c>
      <c r="D779" s="100">
        <v>1959</v>
      </c>
      <c r="E779" s="102" t="s">
        <v>77</v>
      </c>
      <c r="F779" s="102" t="s">
        <v>349</v>
      </c>
      <c r="G779" s="100">
        <v>2</v>
      </c>
      <c r="H779" s="100">
        <v>1</v>
      </c>
      <c r="I779" s="101">
        <v>405.93</v>
      </c>
      <c r="J779" s="101">
        <v>316.13</v>
      </c>
      <c r="K779" s="101">
        <v>241.39</v>
      </c>
      <c r="L779" s="100">
        <v>20</v>
      </c>
      <c r="M779" s="65" t="s">
        <v>351</v>
      </c>
      <c r="N779" s="2">
        <v>320000</v>
      </c>
      <c r="O779" s="48">
        <f>(N779-R779)*93.79%</f>
        <v>285121.60000000003</v>
      </c>
      <c r="P779" s="48">
        <f>(N779-R779)*6.21%*80%</f>
        <v>15102.720000000001</v>
      </c>
      <c r="Q779" s="48">
        <f>(N779-R779)*6.21%*20%</f>
        <v>3775.6800000000003</v>
      </c>
      <c r="R779" s="48">
        <f>N779*5%</f>
        <v>16000</v>
      </c>
      <c r="S779" s="48">
        <f>N779/J779</f>
        <v>1012.2417992597982</v>
      </c>
      <c r="T779" s="2">
        <f>T772</f>
        <v>4360</v>
      </c>
      <c r="U779" s="4" t="s">
        <v>1338</v>
      </c>
      <c r="V779" s="3"/>
    </row>
    <row r="780" spans="1:22" ht="62.25" customHeight="1">
      <c r="A780" s="100"/>
      <c r="B780" s="100"/>
      <c r="C780" s="88"/>
      <c r="D780" s="100"/>
      <c r="E780" s="102"/>
      <c r="F780" s="102"/>
      <c r="G780" s="100"/>
      <c r="H780" s="100"/>
      <c r="I780" s="101"/>
      <c r="J780" s="101"/>
      <c r="K780" s="101"/>
      <c r="L780" s="100"/>
      <c r="M780" s="65" t="s">
        <v>1352</v>
      </c>
      <c r="N780" s="2">
        <v>620693</v>
      </c>
      <c r="O780" s="48">
        <f>(N780-R780)*93.79%</f>
        <v>553040.566465</v>
      </c>
      <c r="P780" s="48">
        <f>(N780-R780)*6.21%*80%</f>
        <v>29294.226828000003</v>
      </c>
      <c r="Q780" s="48">
        <f>(N780-R780)*6.21%*20%</f>
        <v>7323.556707000001</v>
      </c>
      <c r="R780" s="48">
        <f>N780*5%</f>
        <v>31034.65</v>
      </c>
      <c r="S780" s="48">
        <f>N780/J779</f>
        <v>1963.410622212381</v>
      </c>
      <c r="T780" s="2">
        <f>T774</f>
        <v>4360</v>
      </c>
      <c r="U780" s="4" t="s">
        <v>1338</v>
      </c>
      <c r="V780" s="3"/>
    </row>
    <row r="781" spans="1:22" ht="73.5" customHeight="1">
      <c r="A781" s="100"/>
      <c r="B781" s="100"/>
      <c r="C781" s="88"/>
      <c r="D781" s="100"/>
      <c r="E781" s="102"/>
      <c r="F781" s="102"/>
      <c r="G781" s="100"/>
      <c r="H781" s="100"/>
      <c r="I781" s="101"/>
      <c r="J781" s="101"/>
      <c r="K781" s="101"/>
      <c r="L781" s="100"/>
      <c r="M781" s="65" t="s">
        <v>1350</v>
      </c>
      <c r="N781" s="2">
        <v>88000</v>
      </c>
      <c r="O781" s="48">
        <f>(N781-R781)*93.79%</f>
        <v>78408.44</v>
      </c>
      <c r="P781" s="48">
        <f>(N781-R781)*6.21%*80%</f>
        <v>4153.2480000000005</v>
      </c>
      <c r="Q781" s="48">
        <f>(N781-R781)*6.21%*20%</f>
        <v>1038.3120000000001</v>
      </c>
      <c r="R781" s="48">
        <f>N781*5%</f>
        <v>4400</v>
      </c>
      <c r="S781" s="48">
        <f>N781/J779</f>
        <v>278.3664947964445</v>
      </c>
      <c r="T781" s="2">
        <f>T775</f>
        <v>4360</v>
      </c>
      <c r="U781" s="4" t="s">
        <v>1338</v>
      </c>
      <c r="V781" s="3"/>
    </row>
    <row r="782" spans="1:22" ht="23.25" customHeight="1">
      <c r="A782" s="100"/>
      <c r="B782" s="100"/>
      <c r="C782" s="88"/>
      <c r="D782" s="100"/>
      <c r="E782" s="102"/>
      <c r="F782" s="102"/>
      <c r="G782" s="100"/>
      <c r="H782" s="100"/>
      <c r="I782" s="101"/>
      <c r="J782" s="101"/>
      <c r="K782" s="101"/>
      <c r="L782" s="100"/>
      <c r="M782" s="65" t="s">
        <v>67</v>
      </c>
      <c r="N782" s="2">
        <f>SUM(N779:N781)</f>
        <v>1028693</v>
      </c>
      <c r="O782" s="2">
        <v>916570</v>
      </c>
      <c r="P782" s="2">
        <f>SUM(P779:P781)</f>
        <v>48550.194828</v>
      </c>
      <c r="Q782" s="2">
        <f>SUM(Q779:Q781)</f>
        <v>12137.548707</v>
      </c>
      <c r="R782" s="2">
        <f>SUM(R779:R781)</f>
        <v>51434.65</v>
      </c>
      <c r="S782" s="48">
        <f>N782/J779</f>
        <v>3254.018916268624</v>
      </c>
      <c r="T782" s="2">
        <f>T776</f>
        <v>4360</v>
      </c>
      <c r="U782" s="4"/>
      <c r="V782" s="3"/>
    </row>
    <row r="783" spans="1:22" ht="29.25" customHeight="1">
      <c r="A783" s="100" t="s">
        <v>944</v>
      </c>
      <c r="B783" s="100" t="s">
        <v>158</v>
      </c>
      <c r="C783" s="88" t="s">
        <v>464</v>
      </c>
      <c r="D783" s="100">
        <v>1960</v>
      </c>
      <c r="E783" s="102" t="s">
        <v>77</v>
      </c>
      <c r="F783" s="102" t="s">
        <v>349</v>
      </c>
      <c r="G783" s="100">
        <v>2</v>
      </c>
      <c r="H783" s="100">
        <v>2</v>
      </c>
      <c r="I783" s="101">
        <v>731.12</v>
      </c>
      <c r="J783" s="101">
        <v>627.49</v>
      </c>
      <c r="K783" s="101">
        <v>596.05</v>
      </c>
      <c r="L783" s="100">
        <v>31</v>
      </c>
      <c r="M783" s="65" t="s">
        <v>351</v>
      </c>
      <c r="N783" s="2">
        <v>643832</v>
      </c>
      <c r="O783" s="48">
        <f>(N783-R783)*93.79%</f>
        <v>573657.53116</v>
      </c>
      <c r="P783" s="48">
        <f>(N783-R783)*6.21%*80%</f>
        <v>30386.295072000004</v>
      </c>
      <c r="Q783" s="48">
        <f>(N783-R783)*6.21%*20%</f>
        <v>7596.573768000001</v>
      </c>
      <c r="R783" s="48">
        <f>N783*5%</f>
        <v>32191.600000000002</v>
      </c>
      <c r="S783" s="48">
        <f>N783/J783</f>
        <v>1026.0434429233933</v>
      </c>
      <c r="T783" s="2">
        <f>T777</f>
        <v>4360</v>
      </c>
      <c r="U783" s="4" t="s">
        <v>1338</v>
      </c>
      <c r="V783" s="3"/>
    </row>
    <row r="784" spans="1:22" ht="56.25" customHeight="1">
      <c r="A784" s="100"/>
      <c r="B784" s="100"/>
      <c r="C784" s="88"/>
      <c r="D784" s="100"/>
      <c r="E784" s="102"/>
      <c r="F784" s="102"/>
      <c r="G784" s="100"/>
      <c r="H784" s="100"/>
      <c r="I784" s="101"/>
      <c r="J784" s="101"/>
      <c r="K784" s="101"/>
      <c r="L784" s="100"/>
      <c r="M784" s="65" t="s">
        <v>1352</v>
      </c>
      <c r="N784" s="2">
        <v>870000</v>
      </c>
      <c r="O784" s="48">
        <f>(N784-R784)*93.79%</f>
        <v>775174.3500000001</v>
      </c>
      <c r="P784" s="48">
        <f>(N784-R784)*6.21%*80%</f>
        <v>41060.520000000004</v>
      </c>
      <c r="Q784" s="48">
        <f>(N784-R784)*6.21%*20%</f>
        <v>10265.130000000001</v>
      </c>
      <c r="R784" s="48">
        <f>N784*5%</f>
        <v>43500</v>
      </c>
      <c r="S784" s="48">
        <f>N784/J783</f>
        <v>1386.4762785064304</v>
      </c>
      <c r="T784" s="2">
        <f>T777</f>
        <v>4360</v>
      </c>
      <c r="U784" s="4" t="s">
        <v>1338</v>
      </c>
      <c r="V784" s="3"/>
    </row>
    <row r="785" spans="1:22" ht="69" customHeight="1">
      <c r="A785" s="100"/>
      <c r="B785" s="100"/>
      <c r="C785" s="88"/>
      <c r="D785" s="100"/>
      <c r="E785" s="102"/>
      <c r="F785" s="102"/>
      <c r="G785" s="100"/>
      <c r="H785" s="100"/>
      <c r="I785" s="101"/>
      <c r="J785" s="101"/>
      <c r="K785" s="101"/>
      <c r="L785" s="100"/>
      <c r="M785" s="65" t="s">
        <v>1350</v>
      </c>
      <c r="N785" s="2">
        <v>145000</v>
      </c>
      <c r="O785" s="48">
        <f>(N785-R785)*93.79%</f>
        <v>129195.725</v>
      </c>
      <c r="P785" s="48">
        <f>(N785-R785)*6.21%*80%</f>
        <v>6843.42</v>
      </c>
      <c r="Q785" s="48">
        <f>(N785-R785)*6.21%*20%</f>
        <v>1710.855</v>
      </c>
      <c r="R785" s="48">
        <f>N785*5%</f>
        <v>7250</v>
      </c>
      <c r="S785" s="48">
        <f>N785/J783</f>
        <v>231.0793797510717</v>
      </c>
      <c r="T785" s="2">
        <f>T780</f>
        <v>4360</v>
      </c>
      <c r="U785" s="4" t="s">
        <v>1338</v>
      </c>
      <c r="V785" s="3"/>
    </row>
    <row r="786" spans="1:22" ht="17.25" customHeight="1">
      <c r="A786" s="100"/>
      <c r="B786" s="100"/>
      <c r="C786" s="88"/>
      <c r="D786" s="100"/>
      <c r="E786" s="102"/>
      <c r="F786" s="102"/>
      <c r="G786" s="100"/>
      <c r="H786" s="100"/>
      <c r="I786" s="101"/>
      <c r="J786" s="101"/>
      <c r="K786" s="101"/>
      <c r="L786" s="100"/>
      <c r="M786" s="65" t="s">
        <v>67</v>
      </c>
      <c r="N786" s="2">
        <f>SUM(N783:N785)</f>
        <v>1658832</v>
      </c>
      <c r="O786" s="2">
        <v>1478027</v>
      </c>
      <c r="P786" s="2">
        <f>SUM(P783:P785)</f>
        <v>78290.23507200001</v>
      </c>
      <c r="Q786" s="2">
        <f>SUM(Q783:Q785)</f>
        <v>19572.558768000003</v>
      </c>
      <c r="R786" s="2">
        <f>SUM(R783:R785)</f>
        <v>82941.6</v>
      </c>
      <c r="S786" s="48">
        <f>N786/J783</f>
        <v>2643.599101180895</v>
      </c>
      <c r="T786" s="2">
        <f>T780</f>
        <v>4360</v>
      </c>
      <c r="U786" s="4"/>
      <c r="V786" s="3"/>
    </row>
    <row r="787" spans="1:22" ht="24.75" customHeight="1">
      <c r="A787" s="100" t="s">
        <v>945</v>
      </c>
      <c r="B787" s="100" t="s">
        <v>159</v>
      </c>
      <c r="C787" s="88" t="s">
        <v>465</v>
      </c>
      <c r="D787" s="100">
        <v>1959</v>
      </c>
      <c r="E787" s="102" t="s">
        <v>77</v>
      </c>
      <c r="F787" s="102" t="s">
        <v>349</v>
      </c>
      <c r="G787" s="100">
        <v>2</v>
      </c>
      <c r="H787" s="100">
        <v>2</v>
      </c>
      <c r="I787" s="101">
        <v>702.25</v>
      </c>
      <c r="J787" s="101">
        <v>615.95</v>
      </c>
      <c r="K787" s="101">
        <v>491.09</v>
      </c>
      <c r="L787" s="100">
        <v>28</v>
      </c>
      <c r="M787" s="65" t="s">
        <v>351</v>
      </c>
      <c r="N787" s="2">
        <v>643832</v>
      </c>
      <c r="O787" s="48">
        <f>(N787-R787)*93.79%</f>
        <v>573657.53116</v>
      </c>
      <c r="P787" s="48">
        <f>(N787-R787)*6.21%*80%</f>
        <v>30386.295072000004</v>
      </c>
      <c r="Q787" s="48">
        <f>(N787-R787)*6.21%*20%</f>
        <v>7596.573768000001</v>
      </c>
      <c r="R787" s="48">
        <f>N787*5%</f>
        <v>32191.600000000002</v>
      </c>
      <c r="S787" s="48">
        <f>N787/J787</f>
        <v>1045.266661254972</v>
      </c>
      <c r="T787" s="2">
        <f>T780</f>
        <v>4360</v>
      </c>
      <c r="U787" s="4" t="s">
        <v>1338</v>
      </c>
      <c r="V787" s="3"/>
    </row>
    <row r="788" spans="1:22" ht="57" customHeight="1">
      <c r="A788" s="100"/>
      <c r="B788" s="100"/>
      <c r="C788" s="88"/>
      <c r="D788" s="100"/>
      <c r="E788" s="102"/>
      <c r="F788" s="102"/>
      <c r="G788" s="100"/>
      <c r="H788" s="100"/>
      <c r="I788" s="101"/>
      <c r="J788" s="101"/>
      <c r="K788" s="101"/>
      <c r="L788" s="100"/>
      <c r="M788" s="65" t="s">
        <v>1352</v>
      </c>
      <c r="N788" s="2">
        <v>964460</v>
      </c>
      <c r="O788" s="48">
        <f>(N788-R788)*93.79%</f>
        <v>859338.6823000001</v>
      </c>
      <c r="P788" s="48">
        <f>(N788-R788)*6.21%*80%</f>
        <v>45518.654160000006</v>
      </c>
      <c r="Q788" s="48">
        <f>(N788-R788)*6.21%*20%</f>
        <v>11379.663540000001</v>
      </c>
      <c r="R788" s="48">
        <f>N788*5%</f>
        <v>48223</v>
      </c>
      <c r="S788" s="48">
        <f>N788/J787</f>
        <v>1565.808913061125</v>
      </c>
      <c r="T788" s="2">
        <f>T781</f>
        <v>4360</v>
      </c>
      <c r="U788" s="4" t="s">
        <v>1338</v>
      </c>
      <c r="V788" s="3"/>
    </row>
    <row r="789" spans="1:22" ht="68.25" customHeight="1">
      <c r="A789" s="100"/>
      <c r="B789" s="100"/>
      <c r="C789" s="88"/>
      <c r="D789" s="100"/>
      <c r="E789" s="102"/>
      <c r="F789" s="102"/>
      <c r="G789" s="100"/>
      <c r="H789" s="100"/>
      <c r="I789" s="101"/>
      <c r="J789" s="101"/>
      <c r="K789" s="101"/>
      <c r="L789" s="100"/>
      <c r="M789" s="65" t="s">
        <v>1350</v>
      </c>
      <c r="N789" s="2">
        <v>145000</v>
      </c>
      <c r="O789" s="48">
        <f>(N789-R789)*93.79%</f>
        <v>129195.725</v>
      </c>
      <c r="P789" s="48">
        <f>(N789-R789)*6.21%*80%</f>
        <v>6843.42</v>
      </c>
      <c r="Q789" s="48">
        <f>(N789-R789)*6.21%*20%</f>
        <v>1710.855</v>
      </c>
      <c r="R789" s="48">
        <f>N789*5%</f>
        <v>7250</v>
      </c>
      <c r="S789" s="48">
        <f>N789/J787</f>
        <v>235.40871824011688</v>
      </c>
      <c r="T789" s="2">
        <f>T784</f>
        <v>4360</v>
      </c>
      <c r="U789" s="4" t="s">
        <v>1338</v>
      </c>
      <c r="V789" s="3"/>
    </row>
    <row r="790" spans="1:22" ht="16.5" customHeight="1">
      <c r="A790" s="100"/>
      <c r="B790" s="100"/>
      <c r="C790" s="88"/>
      <c r="D790" s="100"/>
      <c r="E790" s="102"/>
      <c r="F790" s="102"/>
      <c r="G790" s="100"/>
      <c r="H790" s="100"/>
      <c r="I790" s="101"/>
      <c r="J790" s="101"/>
      <c r="K790" s="101"/>
      <c r="L790" s="100"/>
      <c r="M790" s="65" t="s">
        <v>67</v>
      </c>
      <c r="N790" s="2">
        <f>SUM(N787:N789)</f>
        <v>1753292</v>
      </c>
      <c r="O790" s="2">
        <f>SUM(O787:O789)</f>
        <v>1562191.9384600003</v>
      </c>
      <c r="P790" s="2">
        <f>SUM(P787:P789)</f>
        <v>82748.36923200001</v>
      </c>
      <c r="Q790" s="2">
        <f>SUM(Q787:Q789)</f>
        <v>20687.092308000003</v>
      </c>
      <c r="R790" s="2">
        <f>SUM(R787:R789)</f>
        <v>87664.6</v>
      </c>
      <c r="S790" s="48">
        <f>N790/J787</f>
        <v>2846.484292556214</v>
      </c>
      <c r="T790" s="2">
        <f>T784</f>
        <v>4360</v>
      </c>
      <c r="U790" s="4"/>
      <c r="V790" s="3"/>
    </row>
    <row r="791" spans="1:22" ht="66.75" customHeight="1">
      <c r="A791" s="43" t="s">
        <v>946</v>
      </c>
      <c r="B791" s="43" t="s">
        <v>160</v>
      </c>
      <c r="C791" s="44" t="s">
        <v>466</v>
      </c>
      <c r="D791" s="43">
        <v>1959</v>
      </c>
      <c r="E791" s="45" t="s">
        <v>77</v>
      </c>
      <c r="F791" s="45" t="s">
        <v>349</v>
      </c>
      <c r="G791" s="43">
        <v>2</v>
      </c>
      <c r="H791" s="43">
        <v>1</v>
      </c>
      <c r="I791" s="46">
        <v>391.09</v>
      </c>
      <c r="J791" s="46">
        <v>309.34</v>
      </c>
      <c r="K791" s="46">
        <v>238.15</v>
      </c>
      <c r="L791" s="43">
        <v>20</v>
      </c>
      <c r="M791" s="65" t="s">
        <v>802</v>
      </c>
      <c r="N791" s="2">
        <v>140381</v>
      </c>
      <c r="O791" s="48">
        <v>125081</v>
      </c>
      <c r="P791" s="48">
        <f>(N791-R791)*6.21%*80%</f>
        <v>6625.421676000002</v>
      </c>
      <c r="Q791" s="48">
        <f>(N791-R791)*6.21%*20%</f>
        <v>1656.3554190000004</v>
      </c>
      <c r="R791" s="48">
        <f>N791*5%</f>
        <v>7019.05</v>
      </c>
      <c r="S791" s="48">
        <f>N791/J791</f>
        <v>453.80810758388833</v>
      </c>
      <c r="T791" s="2">
        <f>T785</f>
        <v>4360</v>
      </c>
      <c r="U791" s="4" t="s">
        <v>1338</v>
      </c>
      <c r="V791" s="3"/>
    </row>
    <row r="792" spans="1:22" ht="24.75" customHeight="1">
      <c r="A792" s="100" t="s">
        <v>947</v>
      </c>
      <c r="B792" s="100" t="s">
        <v>161</v>
      </c>
      <c r="C792" s="88" t="s">
        <v>467</v>
      </c>
      <c r="D792" s="100">
        <v>1959</v>
      </c>
      <c r="E792" s="102" t="s">
        <v>77</v>
      </c>
      <c r="F792" s="102" t="s">
        <v>349</v>
      </c>
      <c r="G792" s="100">
        <v>2</v>
      </c>
      <c r="H792" s="100">
        <v>2</v>
      </c>
      <c r="I792" s="101">
        <v>744.18</v>
      </c>
      <c r="J792" s="101">
        <v>634.37</v>
      </c>
      <c r="K792" s="101">
        <v>426.2</v>
      </c>
      <c r="L792" s="100">
        <v>33</v>
      </c>
      <c r="M792" s="65" t="s">
        <v>351</v>
      </c>
      <c r="N792" s="2">
        <v>643832</v>
      </c>
      <c r="O792" s="48">
        <f>(N792-R792)*93.79%</f>
        <v>573657.53116</v>
      </c>
      <c r="P792" s="48">
        <f>(N792-R792)*6.21%*80%</f>
        <v>30386.295072000004</v>
      </c>
      <c r="Q792" s="48">
        <f>(N792-R792)*6.21%*20%</f>
        <v>7596.573768000001</v>
      </c>
      <c r="R792" s="48">
        <f>N792*5%</f>
        <v>32191.600000000002</v>
      </c>
      <c r="S792" s="48">
        <f>N792/J792</f>
        <v>1014.9155855415609</v>
      </c>
      <c r="T792" s="2">
        <f>T785</f>
        <v>4360</v>
      </c>
      <c r="U792" s="4" t="s">
        <v>1338</v>
      </c>
      <c r="V792" s="3"/>
    </row>
    <row r="793" spans="1:22" ht="55.5" customHeight="1">
      <c r="A793" s="100"/>
      <c r="B793" s="100"/>
      <c r="C793" s="88"/>
      <c r="D793" s="100"/>
      <c r="E793" s="102"/>
      <c r="F793" s="102"/>
      <c r="G793" s="100"/>
      <c r="H793" s="100"/>
      <c r="I793" s="101"/>
      <c r="J793" s="101"/>
      <c r="K793" s="101"/>
      <c r="L793" s="100"/>
      <c r="M793" s="65" t="s">
        <v>1352</v>
      </c>
      <c r="N793" s="2">
        <v>964460</v>
      </c>
      <c r="O793" s="48">
        <f>(N793-R793)*93.79%</f>
        <v>859338.6823000001</v>
      </c>
      <c r="P793" s="48">
        <f>(N793-R793)*6.21%*80%</f>
        <v>45518.654160000006</v>
      </c>
      <c r="Q793" s="48">
        <f>(N793-R793)*6.21%*20%</f>
        <v>11379.663540000001</v>
      </c>
      <c r="R793" s="48">
        <f>N793*5%</f>
        <v>48223</v>
      </c>
      <c r="S793" s="48">
        <f>N793/J792</f>
        <v>1520.3430174819111</v>
      </c>
      <c r="T793" s="2">
        <f>T787</f>
        <v>4360</v>
      </c>
      <c r="U793" s="4" t="s">
        <v>1338</v>
      </c>
      <c r="V793" s="3"/>
    </row>
    <row r="794" spans="1:22" ht="67.5" customHeight="1">
      <c r="A794" s="100"/>
      <c r="B794" s="100"/>
      <c r="C794" s="88"/>
      <c r="D794" s="100"/>
      <c r="E794" s="102"/>
      <c r="F794" s="102"/>
      <c r="G794" s="100"/>
      <c r="H794" s="100"/>
      <c r="I794" s="101"/>
      <c r="J794" s="101"/>
      <c r="K794" s="101"/>
      <c r="L794" s="100"/>
      <c r="M794" s="65" t="s">
        <v>1350</v>
      </c>
      <c r="N794" s="2">
        <v>145000</v>
      </c>
      <c r="O794" s="48">
        <f>(N794-R794)*93.79%</f>
        <v>129195.725</v>
      </c>
      <c r="P794" s="48">
        <f>(N794-R794)*6.21%*80%</f>
        <v>6843.42</v>
      </c>
      <c r="Q794" s="48">
        <f>(N794-R794)*6.21%*20%</f>
        <v>1710.855</v>
      </c>
      <c r="R794" s="48">
        <f>N794*5%</f>
        <v>7250</v>
      </c>
      <c r="S794" s="48">
        <f>N794/J792</f>
        <v>228.57323013383356</v>
      </c>
      <c r="T794" s="2">
        <f>T789</f>
        <v>4360</v>
      </c>
      <c r="U794" s="4" t="s">
        <v>1338</v>
      </c>
      <c r="V794" s="3"/>
    </row>
    <row r="795" spans="1:22" ht="22.5" customHeight="1">
      <c r="A795" s="100"/>
      <c r="B795" s="100"/>
      <c r="C795" s="88"/>
      <c r="D795" s="100"/>
      <c r="E795" s="102"/>
      <c r="F795" s="102"/>
      <c r="G795" s="100"/>
      <c r="H795" s="100"/>
      <c r="I795" s="101"/>
      <c r="J795" s="101"/>
      <c r="K795" s="101"/>
      <c r="L795" s="100"/>
      <c r="M795" s="65" t="s">
        <v>67</v>
      </c>
      <c r="N795" s="2">
        <f>SUM(N792:N794)</f>
        <v>1753292</v>
      </c>
      <c r="O795" s="2">
        <f>SUM(O792:O794)</f>
        <v>1562191.9384600003</v>
      </c>
      <c r="P795" s="2">
        <f>SUM(P792:P794)</f>
        <v>82748.36923200001</v>
      </c>
      <c r="Q795" s="2">
        <f>SUM(Q792:Q794)</f>
        <v>20687.092308000003</v>
      </c>
      <c r="R795" s="2">
        <f>SUM(R792:R794)</f>
        <v>87664.6</v>
      </c>
      <c r="S795" s="48">
        <f>N795/J792</f>
        <v>2763.8318331573055</v>
      </c>
      <c r="T795" s="2">
        <f>T789</f>
        <v>4360</v>
      </c>
      <c r="U795" s="4"/>
      <c r="V795" s="3"/>
    </row>
    <row r="796" spans="1:22" ht="60.75" customHeight="1">
      <c r="A796" s="43" t="s">
        <v>948</v>
      </c>
      <c r="B796" s="43" t="s">
        <v>162</v>
      </c>
      <c r="C796" s="44" t="s">
        <v>468</v>
      </c>
      <c r="D796" s="43">
        <v>1961</v>
      </c>
      <c r="E796" s="45" t="s">
        <v>77</v>
      </c>
      <c r="F796" s="45" t="s">
        <v>349</v>
      </c>
      <c r="G796" s="43">
        <v>3</v>
      </c>
      <c r="H796" s="43">
        <v>2</v>
      </c>
      <c r="I796" s="46">
        <v>1049.83</v>
      </c>
      <c r="J796" s="46">
        <v>947.62</v>
      </c>
      <c r="K796" s="46">
        <v>749.83</v>
      </c>
      <c r="L796" s="43">
        <v>47</v>
      </c>
      <c r="M796" s="65" t="s">
        <v>1352</v>
      </c>
      <c r="N796" s="2">
        <v>900470</v>
      </c>
      <c r="O796" s="48">
        <v>802322</v>
      </c>
      <c r="P796" s="48">
        <f aca="true" t="shared" si="94" ref="P796:P802">(N796-R796)*6.21%*80%</f>
        <v>42498.58212000001</v>
      </c>
      <c r="Q796" s="48">
        <f aca="true" t="shared" si="95" ref="Q796:Q802">(N796-R796)*6.21%*20%</f>
        <v>10624.645530000002</v>
      </c>
      <c r="R796" s="48">
        <f aca="true" t="shared" si="96" ref="R796:R802">N796*5%</f>
        <v>45023.5</v>
      </c>
      <c r="S796" s="48">
        <f aca="true" t="shared" si="97" ref="S796:S801">N796/J796</f>
        <v>950.2437685992276</v>
      </c>
      <c r="T796" s="2">
        <f>T791</f>
        <v>4360</v>
      </c>
      <c r="U796" s="4" t="s">
        <v>1338</v>
      </c>
      <c r="V796" s="3"/>
    </row>
    <row r="797" spans="1:22" ht="63.75" customHeight="1">
      <c r="A797" s="43" t="s">
        <v>949</v>
      </c>
      <c r="B797" s="43" t="s">
        <v>163</v>
      </c>
      <c r="C797" s="44" t="s">
        <v>698</v>
      </c>
      <c r="D797" s="43">
        <v>1977</v>
      </c>
      <c r="E797" s="45" t="s">
        <v>77</v>
      </c>
      <c r="F797" s="45" t="s">
        <v>349</v>
      </c>
      <c r="G797" s="43">
        <v>5</v>
      </c>
      <c r="H797" s="43">
        <v>4</v>
      </c>
      <c r="I797" s="46">
        <v>4416.94</v>
      </c>
      <c r="J797" s="46">
        <v>3380.1</v>
      </c>
      <c r="K797" s="46">
        <v>3349.79</v>
      </c>
      <c r="L797" s="43">
        <v>143</v>
      </c>
      <c r="M797" s="65" t="s">
        <v>534</v>
      </c>
      <c r="N797" s="2">
        <v>773899</v>
      </c>
      <c r="O797" s="48">
        <f aca="true" t="shared" si="98" ref="O797:O802">(N797-R797)*93.79%</f>
        <v>689547.8784950001</v>
      </c>
      <c r="P797" s="48">
        <f t="shared" si="94"/>
        <v>36524.93720400001</v>
      </c>
      <c r="Q797" s="48">
        <f t="shared" si="95"/>
        <v>9131.234301000002</v>
      </c>
      <c r="R797" s="48">
        <f t="shared" si="96"/>
        <v>38694.950000000004</v>
      </c>
      <c r="S797" s="48">
        <f t="shared" si="97"/>
        <v>228.95742729505045</v>
      </c>
      <c r="T797" s="2">
        <f>T792</f>
        <v>4360</v>
      </c>
      <c r="U797" s="4" t="s">
        <v>1338</v>
      </c>
      <c r="V797" s="3"/>
    </row>
    <row r="798" spans="1:22" ht="60.75" customHeight="1">
      <c r="A798" s="43" t="s">
        <v>950</v>
      </c>
      <c r="B798" s="43" t="s">
        <v>188</v>
      </c>
      <c r="C798" s="44" t="s">
        <v>707</v>
      </c>
      <c r="D798" s="43">
        <v>1982</v>
      </c>
      <c r="E798" s="45" t="s">
        <v>77</v>
      </c>
      <c r="F798" s="45" t="s">
        <v>349</v>
      </c>
      <c r="G798" s="43">
        <v>9</v>
      </c>
      <c r="H798" s="43">
        <v>8</v>
      </c>
      <c r="I798" s="46">
        <v>21087.1</v>
      </c>
      <c r="J798" s="46">
        <v>15941.51</v>
      </c>
      <c r="K798" s="46">
        <v>11020.4</v>
      </c>
      <c r="L798" s="43">
        <v>751</v>
      </c>
      <c r="M798" s="65" t="s">
        <v>753</v>
      </c>
      <c r="N798" s="2">
        <v>9904100</v>
      </c>
      <c r="O798" s="48">
        <f t="shared" si="98"/>
        <v>8824602.6205</v>
      </c>
      <c r="P798" s="48">
        <f t="shared" si="94"/>
        <v>467433.9036000001</v>
      </c>
      <c r="Q798" s="48">
        <f t="shared" si="95"/>
        <v>116858.47590000002</v>
      </c>
      <c r="R798" s="48">
        <f t="shared" si="96"/>
        <v>495205</v>
      </c>
      <c r="S798" s="48">
        <f t="shared" si="97"/>
        <v>621.2774072217751</v>
      </c>
      <c r="T798" s="2">
        <f>T793</f>
        <v>4360</v>
      </c>
      <c r="U798" s="4" t="s">
        <v>1338</v>
      </c>
      <c r="V798" s="3"/>
    </row>
    <row r="799" spans="1:22" ht="60.75" customHeight="1">
      <c r="A799" s="43" t="s">
        <v>951</v>
      </c>
      <c r="B799" s="43" t="s">
        <v>189</v>
      </c>
      <c r="C799" s="44" t="s">
        <v>708</v>
      </c>
      <c r="D799" s="43">
        <v>1983</v>
      </c>
      <c r="E799" s="45" t="s">
        <v>77</v>
      </c>
      <c r="F799" s="45" t="s">
        <v>358</v>
      </c>
      <c r="G799" s="43">
        <v>9</v>
      </c>
      <c r="H799" s="43">
        <v>3</v>
      </c>
      <c r="I799" s="46">
        <v>7445.55</v>
      </c>
      <c r="J799" s="46">
        <v>5765.33</v>
      </c>
      <c r="K799" s="46">
        <v>2597.66</v>
      </c>
      <c r="L799" s="43">
        <v>281</v>
      </c>
      <c r="M799" s="65" t="s">
        <v>753</v>
      </c>
      <c r="N799" s="2">
        <v>3714040</v>
      </c>
      <c r="O799" s="48">
        <f t="shared" si="98"/>
        <v>3309228.2102</v>
      </c>
      <c r="P799" s="48">
        <f t="shared" si="94"/>
        <v>175287.83184</v>
      </c>
      <c r="Q799" s="48">
        <f t="shared" si="95"/>
        <v>43821.95796</v>
      </c>
      <c r="R799" s="48">
        <f t="shared" si="96"/>
        <v>185702</v>
      </c>
      <c r="S799" s="48">
        <f t="shared" si="97"/>
        <v>644.2025001170791</v>
      </c>
      <c r="T799" s="2">
        <f>T794</f>
        <v>4360</v>
      </c>
      <c r="U799" s="4" t="s">
        <v>1338</v>
      </c>
      <c r="V799" s="3"/>
    </row>
    <row r="800" spans="1:22" ht="61.5" customHeight="1">
      <c r="A800" s="43" t="s">
        <v>952</v>
      </c>
      <c r="B800" s="43" t="s">
        <v>190</v>
      </c>
      <c r="C800" s="44" t="s">
        <v>709</v>
      </c>
      <c r="D800" s="43">
        <v>1983</v>
      </c>
      <c r="E800" s="45" t="s">
        <v>77</v>
      </c>
      <c r="F800" s="45" t="s">
        <v>358</v>
      </c>
      <c r="G800" s="43">
        <v>9</v>
      </c>
      <c r="H800" s="43">
        <v>6</v>
      </c>
      <c r="I800" s="46">
        <v>4691.64</v>
      </c>
      <c r="J800" s="46">
        <v>3747.29</v>
      </c>
      <c r="K800" s="46">
        <v>2573.1</v>
      </c>
      <c r="L800" s="43">
        <v>168</v>
      </c>
      <c r="M800" s="65" t="s">
        <v>753</v>
      </c>
      <c r="N800" s="2">
        <v>2476020</v>
      </c>
      <c r="O800" s="48">
        <f t="shared" si="98"/>
        <v>2206146.2001</v>
      </c>
      <c r="P800" s="48">
        <f t="shared" si="94"/>
        <v>116858.23992000002</v>
      </c>
      <c r="Q800" s="48">
        <f t="shared" si="95"/>
        <v>29214.559980000005</v>
      </c>
      <c r="R800" s="48">
        <f t="shared" si="96"/>
        <v>123801</v>
      </c>
      <c r="S800" s="48">
        <f t="shared" si="97"/>
        <v>660.7495016398517</v>
      </c>
      <c r="T800" s="2">
        <f>T796</f>
        <v>4360</v>
      </c>
      <c r="U800" s="4" t="s">
        <v>1338</v>
      </c>
      <c r="V800" s="3"/>
    </row>
    <row r="801" spans="1:22" ht="22.5" customHeight="1">
      <c r="A801" s="100" t="s">
        <v>953</v>
      </c>
      <c r="B801" s="100" t="s">
        <v>191</v>
      </c>
      <c r="C801" s="88" t="s">
        <v>671</v>
      </c>
      <c r="D801" s="100">
        <v>1962</v>
      </c>
      <c r="E801" s="102" t="s">
        <v>77</v>
      </c>
      <c r="F801" s="102" t="s">
        <v>349</v>
      </c>
      <c r="G801" s="100">
        <v>2</v>
      </c>
      <c r="H801" s="100">
        <v>2</v>
      </c>
      <c r="I801" s="101">
        <v>692.15</v>
      </c>
      <c r="J801" s="101">
        <v>615.74</v>
      </c>
      <c r="K801" s="101">
        <v>576.7</v>
      </c>
      <c r="L801" s="100">
        <v>28</v>
      </c>
      <c r="M801" s="65" t="s">
        <v>534</v>
      </c>
      <c r="N801" s="2">
        <v>643832</v>
      </c>
      <c r="O801" s="48">
        <f t="shared" si="98"/>
        <v>573657.53116</v>
      </c>
      <c r="P801" s="48">
        <f t="shared" si="94"/>
        <v>30386.295072000004</v>
      </c>
      <c r="Q801" s="48">
        <f t="shared" si="95"/>
        <v>7596.573768000001</v>
      </c>
      <c r="R801" s="48">
        <f t="shared" si="96"/>
        <v>32191.600000000002</v>
      </c>
      <c r="S801" s="48">
        <f t="shared" si="97"/>
        <v>1045.6231526293566</v>
      </c>
      <c r="T801" s="2">
        <f>T796</f>
        <v>4360</v>
      </c>
      <c r="U801" s="4" t="s">
        <v>1338</v>
      </c>
      <c r="V801" s="3"/>
    </row>
    <row r="802" spans="1:22" ht="62.25" customHeight="1">
      <c r="A802" s="100"/>
      <c r="B802" s="100"/>
      <c r="C802" s="88"/>
      <c r="D802" s="100"/>
      <c r="E802" s="102"/>
      <c r="F802" s="102"/>
      <c r="G802" s="100"/>
      <c r="H802" s="100"/>
      <c r="I802" s="101"/>
      <c r="J802" s="101"/>
      <c r="K802" s="101"/>
      <c r="L802" s="100"/>
      <c r="M802" s="65" t="s">
        <v>1352</v>
      </c>
      <c r="N802" s="2">
        <v>964460</v>
      </c>
      <c r="O802" s="48">
        <f t="shared" si="98"/>
        <v>859338.6823000001</v>
      </c>
      <c r="P802" s="48">
        <f t="shared" si="94"/>
        <v>45518.654160000006</v>
      </c>
      <c r="Q802" s="48">
        <f t="shared" si="95"/>
        <v>11379.663540000001</v>
      </c>
      <c r="R802" s="48">
        <f t="shared" si="96"/>
        <v>48223</v>
      </c>
      <c r="S802" s="48">
        <f>N802/J801</f>
        <v>1566.3429369539092</v>
      </c>
      <c r="T802" s="2">
        <f>T797</f>
        <v>4360</v>
      </c>
      <c r="U802" s="4" t="s">
        <v>1338</v>
      </c>
      <c r="V802" s="3"/>
    </row>
    <row r="803" spans="1:22" ht="23.25" customHeight="1">
      <c r="A803" s="100"/>
      <c r="B803" s="100"/>
      <c r="C803" s="88"/>
      <c r="D803" s="100"/>
      <c r="E803" s="102"/>
      <c r="F803" s="102"/>
      <c r="G803" s="100"/>
      <c r="H803" s="100"/>
      <c r="I803" s="101"/>
      <c r="J803" s="101"/>
      <c r="K803" s="101"/>
      <c r="L803" s="100"/>
      <c r="M803" s="65" t="s">
        <v>67</v>
      </c>
      <c r="N803" s="2">
        <f>SUM(N801:N802)</f>
        <v>1608292</v>
      </c>
      <c r="O803" s="2">
        <f>SUM(O801:O802)</f>
        <v>1432996.2134600002</v>
      </c>
      <c r="P803" s="2">
        <f>SUM(P801:P802)</f>
        <v>75904.94923200001</v>
      </c>
      <c r="Q803" s="2">
        <f>SUM(Q801:Q802)</f>
        <v>18976.237308000003</v>
      </c>
      <c r="R803" s="2">
        <f>SUM(R801:R802)</f>
        <v>80414.6</v>
      </c>
      <c r="S803" s="48">
        <f>N803/J801</f>
        <v>2611.966089583266</v>
      </c>
      <c r="T803" s="2">
        <f>T797</f>
        <v>4360</v>
      </c>
      <c r="U803" s="4"/>
      <c r="V803" s="3"/>
    </row>
    <row r="804" spans="1:22" ht="66.75" customHeight="1">
      <c r="A804" s="100" t="s">
        <v>954</v>
      </c>
      <c r="B804" s="100" t="s">
        <v>192</v>
      </c>
      <c r="C804" s="88" t="s">
        <v>672</v>
      </c>
      <c r="D804" s="100">
        <v>1962</v>
      </c>
      <c r="E804" s="102" t="s">
        <v>77</v>
      </c>
      <c r="F804" s="102" t="s">
        <v>349</v>
      </c>
      <c r="G804" s="100">
        <v>2</v>
      </c>
      <c r="H804" s="100">
        <v>2</v>
      </c>
      <c r="I804" s="101">
        <v>426.18</v>
      </c>
      <c r="J804" s="101">
        <v>373.86</v>
      </c>
      <c r="K804" s="101">
        <v>77.38</v>
      </c>
      <c r="L804" s="100">
        <v>28</v>
      </c>
      <c r="M804" s="65" t="s">
        <v>1352</v>
      </c>
      <c r="N804" s="2">
        <v>493097</v>
      </c>
      <c r="O804" s="48">
        <f>(N804-R804)*93.79%</f>
        <v>439351.8924850001</v>
      </c>
      <c r="P804" s="48">
        <f>(N804-R804)*6.21%*80%</f>
        <v>23272.206012000002</v>
      </c>
      <c r="Q804" s="48">
        <f>(N804-R804)*6.21%*20%</f>
        <v>5818.051503000001</v>
      </c>
      <c r="R804" s="48">
        <f>N804*5%</f>
        <v>24654.850000000002</v>
      </c>
      <c r="S804" s="48">
        <f>N804/J804</f>
        <v>1318.934895415396</v>
      </c>
      <c r="T804" s="2">
        <f>T799</f>
        <v>4360</v>
      </c>
      <c r="U804" s="4" t="s">
        <v>1338</v>
      </c>
      <c r="V804" s="3"/>
    </row>
    <row r="805" spans="1:22" ht="77.25" customHeight="1">
      <c r="A805" s="100"/>
      <c r="B805" s="100"/>
      <c r="C805" s="88"/>
      <c r="D805" s="100"/>
      <c r="E805" s="102"/>
      <c r="F805" s="102"/>
      <c r="G805" s="100"/>
      <c r="H805" s="100"/>
      <c r="I805" s="101"/>
      <c r="J805" s="101"/>
      <c r="K805" s="101"/>
      <c r="L805" s="100"/>
      <c r="M805" s="65" t="s">
        <v>1350</v>
      </c>
      <c r="N805" s="2">
        <v>95300</v>
      </c>
      <c r="O805" s="48">
        <f>(N805-R805)*93.79%</f>
        <v>84912.7765</v>
      </c>
      <c r="P805" s="48">
        <f>(N805-R805)*6.21%*80%</f>
        <v>4497.7788</v>
      </c>
      <c r="Q805" s="48">
        <f>(N805-R805)*6.21%*20%</f>
        <v>1124.4447</v>
      </c>
      <c r="R805" s="48">
        <f>N805*5%</f>
        <v>4765</v>
      </c>
      <c r="S805" s="48">
        <f>N805/J804</f>
        <v>254.90825442679076</v>
      </c>
      <c r="T805" s="2">
        <f>T800</f>
        <v>4360</v>
      </c>
      <c r="U805" s="4" t="s">
        <v>1338</v>
      </c>
      <c r="V805" s="3"/>
    </row>
    <row r="806" spans="1:22" ht="39" customHeight="1">
      <c r="A806" s="100"/>
      <c r="B806" s="100"/>
      <c r="C806" s="88"/>
      <c r="D806" s="100"/>
      <c r="E806" s="102"/>
      <c r="F806" s="102"/>
      <c r="G806" s="100"/>
      <c r="H806" s="100"/>
      <c r="I806" s="101"/>
      <c r="J806" s="101"/>
      <c r="K806" s="101"/>
      <c r="L806" s="100"/>
      <c r="M806" s="65" t="s">
        <v>2</v>
      </c>
      <c r="N806" s="2">
        <v>140381</v>
      </c>
      <c r="O806" s="48">
        <f>(N806-R806)*93.79%</f>
        <v>125080.17290500001</v>
      </c>
      <c r="P806" s="48">
        <f>(N806-R806)*6.21%*80%</f>
        <v>6625.421676000002</v>
      </c>
      <c r="Q806" s="48">
        <f>(N806-R806)*6.21%*20%</f>
        <v>1656.3554190000004</v>
      </c>
      <c r="R806" s="48">
        <f>N806*5%</f>
        <v>7019.05</v>
      </c>
      <c r="S806" s="48">
        <f>N806/J804</f>
        <v>375.49082544267907</v>
      </c>
      <c r="T806" s="2">
        <f>T800</f>
        <v>4360</v>
      </c>
      <c r="U806" s="4" t="s">
        <v>1338</v>
      </c>
      <c r="V806" s="3"/>
    </row>
    <row r="807" spans="1:22" ht="39" customHeight="1">
      <c r="A807" s="100"/>
      <c r="B807" s="100"/>
      <c r="C807" s="88"/>
      <c r="D807" s="100"/>
      <c r="E807" s="102"/>
      <c r="F807" s="102"/>
      <c r="G807" s="100"/>
      <c r="H807" s="100"/>
      <c r="I807" s="101"/>
      <c r="J807" s="101"/>
      <c r="K807" s="101"/>
      <c r="L807" s="100"/>
      <c r="M807" s="65" t="s">
        <v>382</v>
      </c>
      <c r="N807" s="2">
        <v>109700</v>
      </c>
      <c r="O807" s="48">
        <f>(N807-R807)*93.79%</f>
        <v>97743.2485</v>
      </c>
      <c r="P807" s="48">
        <f>(N807-R807)*6.21%*80%</f>
        <v>5177.4012</v>
      </c>
      <c r="Q807" s="48">
        <f>(N807-R807)*6.21%*20%</f>
        <v>1294.3503</v>
      </c>
      <c r="R807" s="48">
        <f>N807*5%</f>
        <v>5485</v>
      </c>
      <c r="S807" s="48">
        <f>N807/J804</f>
        <v>293.4253463863478</v>
      </c>
      <c r="T807" s="2">
        <f>T802</f>
        <v>4360</v>
      </c>
      <c r="U807" s="4" t="s">
        <v>1338</v>
      </c>
      <c r="V807" s="3"/>
    </row>
    <row r="808" spans="1:22" ht="36" customHeight="1">
      <c r="A808" s="100"/>
      <c r="B808" s="100"/>
      <c r="C808" s="88"/>
      <c r="D808" s="100"/>
      <c r="E808" s="102"/>
      <c r="F808" s="102"/>
      <c r="G808" s="100"/>
      <c r="H808" s="100"/>
      <c r="I808" s="101"/>
      <c r="J808" s="101"/>
      <c r="K808" s="101"/>
      <c r="L808" s="100"/>
      <c r="M808" s="65" t="s">
        <v>67</v>
      </c>
      <c r="N808" s="2">
        <f>SUM(N804:N807)</f>
        <v>838478</v>
      </c>
      <c r="O808" s="2">
        <f>SUM(O804:O807)</f>
        <v>747088.0903900001</v>
      </c>
      <c r="P808" s="2">
        <f>SUM(P804:P807)</f>
        <v>39572.80768800001</v>
      </c>
      <c r="Q808" s="2">
        <f>SUM(Q804:Q807)</f>
        <v>9893.201922000002</v>
      </c>
      <c r="R808" s="2">
        <f>SUM(R804:R807)</f>
        <v>41923.9</v>
      </c>
      <c r="S808" s="48">
        <f>N808/J804</f>
        <v>2242.759321671214</v>
      </c>
      <c r="T808" s="2">
        <f>T802</f>
        <v>4360</v>
      </c>
      <c r="U808" s="4"/>
      <c r="V808" s="3"/>
    </row>
    <row r="809" spans="1:22" ht="75.75" customHeight="1">
      <c r="A809" s="100" t="s">
        <v>955</v>
      </c>
      <c r="B809" s="100" t="s">
        <v>193</v>
      </c>
      <c r="C809" s="88" t="s">
        <v>662</v>
      </c>
      <c r="D809" s="100">
        <v>1970</v>
      </c>
      <c r="E809" s="102" t="s">
        <v>77</v>
      </c>
      <c r="F809" s="102" t="s">
        <v>358</v>
      </c>
      <c r="G809" s="100">
        <v>5</v>
      </c>
      <c r="H809" s="100">
        <v>5</v>
      </c>
      <c r="I809" s="101">
        <v>5523.31</v>
      </c>
      <c r="J809" s="101">
        <v>4898.73</v>
      </c>
      <c r="K809" s="101">
        <v>3369.84</v>
      </c>
      <c r="L809" s="100">
        <v>262</v>
      </c>
      <c r="M809" s="65" t="s">
        <v>1356</v>
      </c>
      <c r="N809" s="2">
        <v>1232000</v>
      </c>
      <c r="O809" s="48">
        <f>(N809-R809)*93.79%</f>
        <v>1097718.1600000001</v>
      </c>
      <c r="P809" s="48">
        <f>(N809-R809)*6.21%*80%</f>
        <v>58145.472</v>
      </c>
      <c r="Q809" s="48">
        <f>(N809-R809)*6.21%*20%</f>
        <v>14536.368</v>
      </c>
      <c r="R809" s="48">
        <f>N809*5%</f>
        <v>61600</v>
      </c>
      <c r="S809" s="48">
        <f>N809/J809</f>
        <v>251.49375450371832</v>
      </c>
      <c r="T809" s="2">
        <f>T803</f>
        <v>4360</v>
      </c>
      <c r="U809" s="4" t="s">
        <v>1338</v>
      </c>
      <c r="V809" s="3"/>
    </row>
    <row r="810" spans="1:22" ht="78.75" customHeight="1">
      <c r="A810" s="100"/>
      <c r="B810" s="100"/>
      <c r="C810" s="88"/>
      <c r="D810" s="100"/>
      <c r="E810" s="102"/>
      <c r="F810" s="102"/>
      <c r="G810" s="100"/>
      <c r="H810" s="100"/>
      <c r="I810" s="101"/>
      <c r="J810" s="101"/>
      <c r="K810" s="101"/>
      <c r="L810" s="100"/>
      <c r="M810" s="65" t="s">
        <v>1350</v>
      </c>
      <c r="N810" s="2">
        <v>700000</v>
      </c>
      <c r="O810" s="48">
        <f>(N810-R810)*93.79%</f>
        <v>623703.5</v>
      </c>
      <c r="P810" s="48">
        <f>(N810-R810)*6.21%*80%</f>
        <v>33037.200000000004</v>
      </c>
      <c r="Q810" s="48">
        <f>(N810-R810)*6.21%*20%</f>
        <v>8259.300000000001</v>
      </c>
      <c r="R810" s="48">
        <f>N810*5%</f>
        <v>35000</v>
      </c>
      <c r="S810" s="48">
        <f>N810/J809</f>
        <v>142.8941786952945</v>
      </c>
      <c r="T810" s="2">
        <f>T804</f>
        <v>4360</v>
      </c>
      <c r="U810" s="4" t="s">
        <v>1338</v>
      </c>
      <c r="V810" s="3"/>
    </row>
    <row r="811" spans="1:22" ht="29.25" customHeight="1">
      <c r="A811" s="100"/>
      <c r="B811" s="100"/>
      <c r="C811" s="88"/>
      <c r="D811" s="100"/>
      <c r="E811" s="102"/>
      <c r="F811" s="102"/>
      <c r="G811" s="100"/>
      <c r="H811" s="100"/>
      <c r="I811" s="101"/>
      <c r="J811" s="101"/>
      <c r="K811" s="101"/>
      <c r="L811" s="100"/>
      <c r="M811" s="65" t="s">
        <v>67</v>
      </c>
      <c r="N811" s="2">
        <f>SUM(N809:N810)</f>
        <v>1932000</v>
      </c>
      <c r="O811" s="2">
        <v>1721421</v>
      </c>
      <c r="P811" s="2">
        <f>SUM(P809:P810)</f>
        <v>91182.672</v>
      </c>
      <c r="Q811" s="2">
        <f>SUM(Q809:Q810)</f>
        <v>22795.668</v>
      </c>
      <c r="R811" s="2">
        <f>SUM(R809:R810)</f>
        <v>96600</v>
      </c>
      <c r="S811" s="48">
        <f>N811/J809</f>
        <v>394.3879331990128</v>
      </c>
      <c r="T811" s="2">
        <f>T804</f>
        <v>4360</v>
      </c>
      <c r="U811" s="4"/>
      <c r="V811" s="3"/>
    </row>
    <row r="812" spans="1:22" ht="61.5" customHeight="1">
      <c r="A812" s="43" t="s">
        <v>956</v>
      </c>
      <c r="B812" s="43" t="s">
        <v>194</v>
      </c>
      <c r="C812" s="44" t="s">
        <v>663</v>
      </c>
      <c r="D812" s="43">
        <v>1972</v>
      </c>
      <c r="E812" s="45" t="s">
        <v>77</v>
      </c>
      <c r="F812" s="45" t="s">
        <v>358</v>
      </c>
      <c r="G812" s="43">
        <v>5</v>
      </c>
      <c r="H812" s="43">
        <v>4</v>
      </c>
      <c r="I812" s="46">
        <v>3009.62</v>
      </c>
      <c r="J812" s="46">
        <v>2632.55</v>
      </c>
      <c r="K812" s="46">
        <v>1829.13</v>
      </c>
      <c r="L812" s="43">
        <v>129</v>
      </c>
      <c r="M812" s="65" t="s">
        <v>1352</v>
      </c>
      <c r="N812" s="2">
        <v>1600000</v>
      </c>
      <c r="O812" s="48">
        <f>(N812-R812)*93.79%</f>
        <v>1425608</v>
      </c>
      <c r="P812" s="48">
        <f>(N812-R812)*6.21%*80%</f>
        <v>75513.6</v>
      </c>
      <c r="Q812" s="48">
        <f>(N812-R812)*6.21%*20%</f>
        <v>18878.4</v>
      </c>
      <c r="R812" s="48">
        <f>N812*5%</f>
        <v>80000</v>
      </c>
      <c r="S812" s="48">
        <f>N812/J812</f>
        <v>607.7757307553512</v>
      </c>
      <c r="T812" s="2">
        <f>T805</f>
        <v>4360</v>
      </c>
      <c r="U812" s="4" t="s">
        <v>1338</v>
      </c>
      <c r="V812" s="3"/>
    </row>
    <row r="813" spans="1:22" ht="61.5" customHeight="1">
      <c r="A813" s="43" t="s">
        <v>957</v>
      </c>
      <c r="B813" s="43" t="s">
        <v>195</v>
      </c>
      <c r="C813" s="44" t="s">
        <v>665</v>
      </c>
      <c r="D813" s="43">
        <v>1971</v>
      </c>
      <c r="E813" s="45" t="s">
        <v>77</v>
      </c>
      <c r="F813" s="45" t="s">
        <v>358</v>
      </c>
      <c r="G813" s="43">
        <v>5</v>
      </c>
      <c r="H813" s="43">
        <v>4</v>
      </c>
      <c r="I813" s="46">
        <v>3170.35</v>
      </c>
      <c r="J813" s="46">
        <v>2697.61</v>
      </c>
      <c r="K813" s="46">
        <v>1921.2</v>
      </c>
      <c r="L813" s="43">
        <v>148</v>
      </c>
      <c r="M813" s="65" t="s">
        <v>1352</v>
      </c>
      <c r="N813" s="2">
        <v>1600000</v>
      </c>
      <c r="O813" s="48">
        <f>(N813-R813)*93.79%</f>
        <v>1425608</v>
      </c>
      <c r="P813" s="48">
        <f>(N813-R813)*6.21%*80%</f>
        <v>75513.6</v>
      </c>
      <c r="Q813" s="48">
        <f>(N813-R813)*6.21%*20%</f>
        <v>18878.4</v>
      </c>
      <c r="R813" s="48">
        <f>N813*5%</f>
        <v>80000</v>
      </c>
      <c r="S813" s="48">
        <f>N813/J813</f>
        <v>593.1176115153784</v>
      </c>
      <c r="T813" s="2">
        <f>T807</f>
        <v>4360</v>
      </c>
      <c r="U813" s="4" t="s">
        <v>1338</v>
      </c>
      <c r="V813" s="3"/>
    </row>
    <row r="814" spans="1:22" ht="75" customHeight="1">
      <c r="A814" s="100" t="s">
        <v>958</v>
      </c>
      <c r="B814" s="100" t="s">
        <v>196</v>
      </c>
      <c r="C814" s="88" t="s">
        <v>666</v>
      </c>
      <c r="D814" s="100">
        <v>1970</v>
      </c>
      <c r="E814" s="102" t="s">
        <v>77</v>
      </c>
      <c r="F814" s="102" t="s">
        <v>358</v>
      </c>
      <c r="G814" s="100">
        <v>5</v>
      </c>
      <c r="H814" s="100">
        <v>4</v>
      </c>
      <c r="I814" s="101">
        <v>3830.86</v>
      </c>
      <c r="J814" s="101">
        <v>3492.49</v>
      </c>
      <c r="K814" s="101">
        <v>2783.47</v>
      </c>
      <c r="L814" s="100">
        <v>180</v>
      </c>
      <c r="M814" s="65" t="s">
        <v>1356</v>
      </c>
      <c r="N814" s="2">
        <v>1505000</v>
      </c>
      <c r="O814" s="48">
        <f>(N814-R814)*93.79%</f>
        <v>1340962.5250000001</v>
      </c>
      <c r="P814" s="48">
        <f>(N814-R814)*6.21%*80%</f>
        <v>71029.98000000001</v>
      </c>
      <c r="Q814" s="48">
        <f>(N814-R814)*6.21%*20%</f>
        <v>17757.495000000003</v>
      </c>
      <c r="R814" s="48">
        <f>N814*5%</f>
        <v>75250</v>
      </c>
      <c r="S814" s="48">
        <f>N814/J814</f>
        <v>430.92464115860037</v>
      </c>
      <c r="T814" s="2">
        <f>T809</f>
        <v>4360</v>
      </c>
      <c r="U814" s="4" t="s">
        <v>1338</v>
      </c>
      <c r="V814" s="3"/>
    </row>
    <row r="815" spans="1:22" ht="69.75" customHeight="1">
      <c r="A815" s="100"/>
      <c r="B815" s="100"/>
      <c r="C815" s="88"/>
      <c r="D815" s="100"/>
      <c r="E815" s="102"/>
      <c r="F815" s="102"/>
      <c r="G815" s="100"/>
      <c r="H815" s="100"/>
      <c r="I815" s="101"/>
      <c r="J815" s="101"/>
      <c r="K815" s="101"/>
      <c r="L815" s="100"/>
      <c r="M815" s="65" t="s">
        <v>1350</v>
      </c>
      <c r="N815" s="2">
        <v>1203000</v>
      </c>
      <c r="O815" s="48">
        <f>(N815-R815)*93.79%</f>
        <v>1071879.0150000001</v>
      </c>
      <c r="P815" s="48">
        <f>(N815-R815)*6.21%*80%</f>
        <v>56776.788</v>
      </c>
      <c r="Q815" s="48">
        <f>(N815-R815)*6.21%*20%</f>
        <v>14194.197</v>
      </c>
      <c r="R815" s="48">
        <f>N815*5%</f>
        <v>60150</v>
      </c>
      <c r="S815" s="48">
        <f>N815/J814</f>
        <v>344.4533842616586</v>
      </c>
      <c r="T815" s="2">
        <f>T810</f>
        <v>4360</v>
      </c>
      <c r="U815" s="4" t="s">
        <v>1338</v>
      </c>
      <c r="V815" s="3"/>
    </row>
    <row r="816" spans="1:22" ht="21" customHeight="1">
      <c r="A816" s="100"/>
      <c r="B816" s="100"/>
      <c r="C816" s="88"/>
      <c r="D816" s="100"/>
      <c r="E816" s="102"/>
      <c r="F816" s="102"/>
      <c r="G816" s="100"/>
      <c r="H816" s="100"/>
      <c r="I816" s="101"/>
      <c r="J816" s="101"/>
      <c r="K816" s="101"/>
      <c r="L816" s="100"/>
      <c r="M816" s="65" t="s">
        <v>67</v>
      </c>
      <c r="N816" s="2">
        <f>SUM(N814:N815)</f>
        <v>2708000</v>
      </c>
      <c r="O816" s="2">
        <v>2412841</v>
      </c>
      <c r="P816" s="2">
        <f>SUM(P814:P815)</f>
        <v>127806.76800000001</v>
      </c>
      <c r="Q816" s="2">
        <f>SUM(Q814:Q815)</f>
        <v>31951.692000000003</v>
      </c>
      <c r="R816" s="2">
        <f>SUM(R814:R815)</f>
        <v>135400</v>
      </c>
      <c r="S816" s="48">
        <f>N816/J814</f>
        <v>775.378025420259</v>
      </c>
      <c r="T816" s="2">
        <f>T810</f>
        <v>4360</v>
      </c>
      <c r="U816" s="4"/>
      <c r="V816" s="3"/>
    </row>
    <row r="817" spans="1:22" ht="72" customHeight="1">
      <c r="A817" s="43" t="s">
        <v>959</v>
      </c>
      <c r="B817" s="43" t="s">
        <v>197</v>
      </c>
      <c r="C817" s="44" t="s">
        <v>667</v>
      </c>
      <c r="D817" s="43">
        <v>1970</v>
      </c>
      <c r="E817" s="45" t="s">
        <v>77</v>
      </c>
      <c r="F817" s="45" t="s">
        <v>358</v>
      </c>
      <c r="G817" s="43">
        <v>5</v>
      </c>
      <c r="H817" s="43">
        <v>4</v>
      </c>
      <c r="I817" s="46">
        <v>5414.8</v>
      </c>
      <c r="J817" s="46">
        <v>4853.49</v>
      </c>
      <c r="K817" s="46">
        <v>3416.59</v>
      </c>
      <c r="L817" s="43">
        <v>80</v>
      </c>
      <c r="M817" s="65" t="s">
        <v>534</v>
      </c>
      <c r="N817" s="2">
        <v>1479000</v>
      </c>
      <c r="O817" s="48">
        <f aca="true" t="shared" si="99" ref="O817:O822">(N817-R817)*93.79%</f>
        <v>1317796.395</v>
      </c>
      <c r="P817" s="48">
        <f aca="true" t="shared" si="100" ref="P817:P822">(N817-R817)*6.21%*80%</f>
        <v>69802.884</v>
      </c>
      <c r="Q817" s="48">
        <f aca="true" t="shared" si="101" ref="Q817:Q822">(N817-R817)*6.21%*20%</f>
        <v>17450.721</v>
      </c>
      <c r="R817" s="48">
        <f aca="true" t="shared" si="102" ref="R817:R822">N817*5%</f>
        <v>73950</v>
      </c>
      <c r="S817" s="48">
        <f>N817/J817</f>
        <v>304.7291742642923</v>
      </c>
      <c r="T817" s="2">
        <f>T812</f>
        <v>4360</v>
      </c>
      <c r="U817" s="4" t="s">
        <v>1338</v>
      </c>
      <c r="V817" s="3"/>
    </row>
    <row r="818" spans="1:22" ht="71.25" customHeight="1">
      <c r="A818" s="43" t="s">
        <v>960</v>
      </c>
      <c r="B818" s="43" t="s">
        <v>200</v>
      </c>
      <c r="C818" s="44" t="s">
        <v>668</v>
      </c>
      <c r="D818" s="43">
        <v>1970</v>
      </c>
      <c r="E818" s="45" t="s">
        <v>77</v>
      </c>
      <c r="F818" s="45" t="s">
        <v>358</v>
      </c>
      <c r="G818" s="43">
        <v>5</v>
      </c>
      <c r="H818" s="43">
        <v>6</v>
      </c>
      <c r="I818" s="46">
        <v>6583.45</v>
      </c>
      <c r="J818" s="46">
        <v>5830.01</v>
      </c>
      <c r="K818" s="46">
        <v>3352.01</v>
      </c>
      <c r="L818" s="43">
        <v>308</v>
      </c>
      <c r="M818" s="65" t="s">
        <v>534</v>
      </c>
      <c r="N818" s="2">
        <v>1445400</v>
      </c>
      <c r="O818" s="48">
        <f t="shared" si="99"/>
        <v>1287858.627</v>
      </c>
      <c r="P818" s="48">
        <f t="shared" si="100"/>
        <v>68217.0984</v>
      </c>
      <c r="Q818" s="48">
        <f t="shared" si="101"/>
        <v>17054.2746</v>
      </c>
      <c r="R818" s="48">
        <f t="shared" si="102"/>
        <v>72270</v>
      </c>
      <c r="S818" s="48">
        <f>N818/J818</f>
        <v>247.92410304613543</v>
      </c>
      <c r="T818" s="2">
        <f>T813</f>
        <v>4360</v>
      </c>
      <c r="U818" s="4" t="s">
        <v>1338</v>
      </c>
      <c r="V818" s="3"/>
    </row>
    <row r="819" spans="1:22" ht="63.75" customHeight="1">
      <c r="A819" s="100" t="s">
        <v>961</v>
      </c>
      <c r="B819" s="100" t="s">
        <v>201</v>
      </c>
      <c r="C819" s="118" t="s">
        <v>1275</v>
      </c>
      <c r="D819" s="100">
        <v>1969</v>
      </c>
      <c r="E819" s="102" t="s">
        <v>77</v>
      </c>
      <c r="F819" s="102" t="s">
        <v>349</v>
      </c>
      <c r="G819" s="100">
        <v>5</v>
      </c>
      <c r="H819" s="100">
        <v>6</v>
      </c>
      <c r="I819" s="101">
        <v>6125</v>
      </c>
      <c r="J819" s="101">
        <v>4548.02</v>
      </c>
      <c r="K819" s="101">
        <v>4548.02</v>
      </c>
      <c r="L819" s="100">
        <v>187</v>
      </c>
      <c r="M819" s="65" t="s">
        <v>1352</v>
      </c>
      <c r="N819" s="2">
        <v>4291463</v>
      </c>
      <c r="O819" s="48">
        <f t="shared" si="99"/>
        <v>3823714.9903150005</v>
      </c>
      <c r="P819" s="48">
        <f t="shared" si="100"/>
        <v>202539.887748</v>
      </c>
      <c r="Q819" s="48">
        <f t="shared" si="101"/>
        <v>50634.971937</v>
      </c>
      <c r="R819" s="48">
        <f t="shared" si="102"/>
        <v>214573.15000000002</v>
      </c>
      <c r="S819" s="48">
        <f>N819/J819</f>
        <v>943.5892982000958</v>
      </c>
      <c r="T819" s="2">
        <f>T815</f>
        <v>4360</v>
      </c>
      <c r="U819" s="4" t="s">
        <v>1338</v>
      </c>
      <c r="V819" s="3"/>
    </row>
    <row r="820" spans="1:22" ht="78.75" customHeight="1">
      <c r="A820" s="100"/>
      <c r="B820" s="100"/>
      <c r="C820" s="119"/>
      <c r="D820" s="100"/>
      <c r="E820" s="102"/>
      <c r="F820" s="102"/>
      <c r="G820" s="100"/>
      <c r="H820" s="100"/>
      <c r="I820" s="101"/>
      <c r="J820" s="101"/>
      <c r="K820" s="101"/>
      <c r="L820" s="100"/>
      <c r="M820" s="65" t="s">
        <v>1350</v>
      </c>
      <c r="N820" s="2">
        <v>1367911</v>
      </c>
      <c r="O820" s="48">
        <f t="shared" si="99"/>
        <v>1218815.540555</v>
      </c>
      <c r="P820" s="48">
        <f t="shared" si="100"/>
        <v>64559.927556</v>
      </c>
      <c r="Q820" s="48">
        <f t="shared" si="101"/>
        <v>16139.981889</v>
      </c>
      <c r="R820" s="48">
        <f t="shared" si="102"/>
        <v>68395.55</v>
      </c>
      <c r="S820" s="48">
        <f>N820/J819</f>
        <v>300.77066503665327</v>
      </c>
      <c r="T820" s="2">
        <f>T815</f>
        <v>4360</v>
      </c>
      <c r="U820" s="4" t="s">
        <v>1338</v>
      </c>
      <c r="V820" s="3"/>
    </row>
    <row r="821" spans="1:22" ht="69" customHeight="1">
      <c r="A821" s="100"/>
      <c r="B821" s="100"/>
      <c r="C821" s="119"/>
      <c r="D821" s="100"/>
      <c r="E821" s="102"/>
      <c r="F821" s="102"/>
      <c r="G821" s="100"/>
      <c r="H821" s="100"/>
      <c r="I821" s="101"/>
      <c r="J821" s="101"/>
      <c r="K821" s="101"/>
      <c r="L821" s="100"/>
      <c r="M821" s="65" t="s">
        <v>802</v>
      </c>
      <c r="N821" s="2">
        <v>927353</v>
      </c>
      <c r="O821" s="48">
        <f t="shared" si="99"/>
        <v>826276.159765</v>
      </c>
      <c r="P821" s="48">
        <f t="shared" si="100"/>
        <v>43767.352188000004</v>
      </c>
      <c r="Q821" s="48">
        <f t="shared" si="101"/>
        <v>10941.838047000001</v>
      </c>
      <c r="R821" s="48">
        <f t="shared" si="102"/>
        <v>46367.65</v>
      </c>
      <c r="S821" s="48">
        <f>N821/J819</f>
        <v>203.9025773853237</v>
      </c>
      <c r="T821" s="2">
        <f>T815</f>
        <v>4360</v>
      </c>
      <c r="U821" s="4" t="s">
        <v>1338</v>
      </c>
      <c r="V821" s="3"/>
    </row>
    <row r="822" spans="1:22" ht="40.5" customHeight="1">
      <c r="A822" s="100"/>
      <c r="B822" s="100"/>
      <c r="C822" s="119"/>
      <c r="D822" s="100"/>
      <c r="E822" s="102"/>
      <c r="F822" s="102"/>
      <c r="G822" s="100"/>
      <c r="H822" s="100"/>
      <c r="I822" s="101"/>
      <c r="J822" s="101"/>
      <c r="K822" s="101"/>
      <c r="L822" s="100"/>
      <c r="M822" s="65" t="s">
        <v>382</v>
      </c>
      <c r="N822" s="2">
        <v>644580</v>
      </c>
      <c r="O822" s="48">
        <f t="shared" si="99"/>
        <v>574324.0029000001</v>
      </c>
      <c r="P822" s="48">
        <f t="shared" si="100"/>
        <v>30421.597680000003</v>
      </c>
      <c r="Q822" s="48">
        <f t="shared" si="101"/>
        <v>7605.399420000001</v>
      </c>
      <c r="R822" s="48">
        <f t="shared" si="102"/>
        <v>32229</v>
      </c>
      <c r="S822" s="48">
        <f>N822/J819</f>
        <v>141.72760893751564</v>
      </c>
      <c r="T822" s="2">
        <f>T815</f>
        <v>4360</v>
      </c>
      <c r="U822" s="4" t="s">
        <v>1338</v>
      </c>
      <c r="V822" s="3"/>
    </row>
    <row r="823" spans="1:22" ht="24.75" customHeight="1">
      <c r="A823" s="100"/>
      <c r="B823" s="100"/>
      <c r="C823" s="120"/>
      <c r="D823" s="100"/>
      <c r="E823" s="102"/>
      <c r="F823" s="102"/>
      <c r="G823" s="100"/>
      <c r="H823" s="100"/>
      <c r="I823" s="101"/>
      <c r="J823" s="101"/>
      <c r="K823" s="101"/>
      <c r="L823" s="100"/>
      <c r="M823" s="65" t="s">
        <v>67</v>
      </c>
      <c r="N823" s="2">
        <f>SUM(N819:N822)</f>
        <v>7231307</v>
      </c>
      <c r="O823" s="2">
        <f>SUM(O819:O822)</f>
        <v>6443130.693535001</v>
      </c>
      <c r="P823" s="2">
        <f>SUM(P819:P822)</f>
        <v>341288.765172</v>
      </c>
      <c r="Q823" s="2">
        <f>SUM(Q819:Q822)</f>
        <v>85322.191293</v>
      </c>
      <c r="R823" s="2">
        <f>SUM(R819:R822)</f>
        <v>361565.35000000003</v>
      </c>
      <c r="S823" s="48">
        <f>N823/J819</f>
        <v>1589.9901495595884</v>
      </c>
      <c r="T823" s="2">
        <f>T815</f>
        <v>4360</v>
      </c>
      <c r="U823" s="4"/>
      <c r="V823" s="3"/>
    </row>
    <row r="824" spans="1:22" ht="80.25" customHeight="1">
      <c r="A824" s="43" t="s">
        <v>962</v>
      </c>
      <c r="B824" s="43" t="s">
        <v>202</v>
      </c>
      <c r="C824" s="44" t="s">
        <v>473</v>
      </c>
      <c r="D824" s="43">
        <v>1959</v>
      </c>
      <c r="E824" s="45" t="s">
        <v>77</v>
      </c>
      <c r="F824" s="45" t="s">
        <v>349</v>
      </c>
      <c r="G824" s="43">
        <v>2</v>
      </c>
      <c r="H824" s="43">
        <v>2</v>
      </c>
      <c r="I824" s="46">
        <v>436.7</v>
      </c>
      <c r="J824" s="46">
        <v>363.02</v>
      </c>
      <c r="K824" s="46">
        <v>164.9</v>
      </c>
      <c r="L824" s="43">
        <v>29</v>
      </c>
      <c r="M824" s="65" t="s">
        <v>351</v>
      </c>
      <c r="N824" s="2">
        <v>351668</v>
      </c>
      <c r="O824" s="48">
        <v>313339</v>
      </c>
      <c r="P824" s="48">
        <f aca="true" t="shared" si="103" ref="P824:P829">(N824-R824)*6.21%*80%</f>
        <v>16597.322928</v>
      </c>
      <c r="Q824" s="48">
        <f aca="true" t="shared" si="104" ref="Q824:Q829">(N824-R824)*6.21%*20%</f>
        <v>4149.330732</v>
      </c>
      <c r="R824" s="48">
        <f aca="true" t="shared" si="105" ref="R824:R829">N824*5%</f>
        <v>17583.4</v>
      </c>
      <c r="S824" s="48">
        <f>N824/J824</f>
        <v>968.7289956476228</v>
      </c>
      <c r="T824" s="2">
        <f>T817</f>
        <v>4360</v>
      </c>
      <c r="U824" s="4" t="s">
        <v>1338</v>
      </c>
      <c r="V824" s="3"/>
    </row>
    <row r="825" spans="1:22" ht="24.75" customHeight="1">
      <c r="A825" s="100" t="s">
        <v>963</v>
      </c>
      <c r="B825" s="100" t="s">
        <v>212</v>
      </c>
      <c r="C825" s="88" t="s">
        <v>474</v>
      </c>
      <c r="D825" s="100">
        <v>1959</v>
      </c>
      <c r="E825" s="102" t="s">
        <v>77</v>
      </c>
      <c r="F825" s="102" t="s">
        <v>349</v>
      </c>
      <c r="G825" s="100">
        <v>2</v>
      </c>
      <c r="H825" s="100">
        <v>2</v>
      </c>
      <c r="I825" s="101">
        <v>708.14</v>
      </c>
      <c r="J825" s="101">
        <v>650.6</v>
      </c>
      <c r="K825" s="101">
        <v>460.14</v>
      </c>
      <c r="L825" s="100">
        <v>27</v>
      </c>
      <c r="M825" s="65" t="s">
        <v>351</v>
      </c>
      <c r="N825" s="2">
        <v>344072</v>
      </c>
      <c r="O825" s="48">
        <f>(N825-R825)*93.79%</f>
        <v>306569.87236000004</v>
      </c>
      <c r="P825" s="48">
        <f t="shared" si="103"/>
        <v>16238.822112000003</v>
      </c>
      <c r="Q825" s="48">
        <f t="shared" si="104"/>
        <v>4059.705528000001</v>
      </c>
      <c r="R825" s="48">
        <f t="shared" si="105"/>
        <v>17203.600000000002</v>
      </c>
      <c r="S825" s="48">
        <f>N825/J825</f>
        <v>528.8533661235782</v>
      </c>
      <c r="T825" s="2">
        <f>T818</f>
        <v>4360</v>
      </c>
      <c r="U825" s="4" t="s">
        <v>1338</v>
      </c>
      <c r="V825" s="3"/>
    </row>
    <row r="826" spans="1:22" ht="57.75" customHeight="1">
      <c r="A826" s="100"/>
      <c r="B826" s="100"/>
      <c r="C826" s="88"/>
      <c r="D826" s="100"/>
      <c r="E826" s="102"/>
      <c r="F826" s="102"/>
      <c r="G826" s="100"/>
      <c r="H826" s="100"/>
      <c r="I826" s="101"/>
      <c r="J826" s="101"/>
      <c r="K826" s="101"/>
      <c r="L826" s="100"/>
      <c r="M826" s="65" t="s">
        <v>1352</v>
      </c>
      <c r="N826" s="2">
        <v>964460</v>
      </c>
      <c r="O826" s="48">
        <f>(N826-R826)*93.79%</f>
        <v>859338.6823000001</v>
      </c>
      <c r="P826" s="48">
        <f t="shared" si="103"/>
        <v>45518.654160000006</v>
      </c>
      <c r="Q826" s="48">
        <f t="shared" si="104"/>
        <v>11379.663540000001</v>
      </c>
      <c r="R826" s="48">
        <f t="shared" si="105"/>
        <v>48223</v>
      </c>
      <c r="S826" s="48">
        <f>N826/J825</f>
        <v>1482.4162311712264</v>
      </c>
      <c r="T826" s="2">
        <f>T819</f>
        <v>4360</v>
      </c>
      <c r="U826" s="4" t="s">
        <v>1338</v>
      </c>
      <c r="V826" s="3"/>
    </row>
    <row r="827" spans="1:22" ht="70.5" customHeight="1">
      <c r="A827" s="100"/>
      <c r="B827" s="100"/>
      <c r="C827" s="88"/>
      <c r="D827" s="100"/>
      <c r="E827" s="102"/>
      <c r="F827" s="102"/>
      <c r="G827" s="100"/>
      <c r="H827" s="100"/>
      <c r="I827" s="101"/>
      <c r="J827" s="101"/>
      <c r="K827" s="101"/>
      <c r="L827" s="100"/>
      <c r="M827" s="65" t="s">
        <v>1356</v>
      </c>
      <c r="N827" s="2">
        <v>251000</v>
      </c>
      <c r="O827" s="48">
        <f>(N827-R827)*93.79%</f>
        <v>223642.255</v>
      </c>
      <c r="P827" s="48">
        <f t="shared" si="103"/>
        <v>11846.196000000002</v>
      </c>
      <c r="Q827" s="48">
        <f t="shared" si="104"/>
        <v>2961.5490000000004</v>
      </c>
      <c r="R827" s="48">
        <f t="shared" si="105"/>
        <v>12550</v>
      </c>
      <c r="S827" s="48">
        <f>N827/J825</f>
        <v>385.7977251767599</v>
      </c>
      <c r="T827" s="2">
        <f>T820</f>
        <v>4360</v>
      </c>
      <c r="U827" s="4" t="s">
        <v>1338</v>
      </c>
      <c r="V827" s="3"/>
    </row>
    <row r="828" spans="1:22" ht="70.5" customHeight="1">
      <c r="A828" s="100"/>
      <c r="B828" s="100"/>
      <c r="C828" s="88"/>
      <c r="D828" s="100"/>
      <c r="E828" s="102"/>
      <c r="F828" s="102"/>
      <c r="G828" s="100"/>
      <c r="H828" s="100"/>
      <c r="I828" s="101"/>
      <c r="J828" s="101"/>
      <c r="K828" s="101"/>
      <c r="L828" s="100"/>
      <c r="M828" s="65" t="s">
        <v>1350</v>
      </c>
      <c r="N828" s="2">
        <v>145000</v>
      </c>
      <c r="O828" s="48">
        <f>(N828-R828)*93.79%</f>
        <v>129195.725</v>
      </c>
      <c r="P828" s="48">
        <f t="shared" si="103"/>
        <v>6843.42</v>
      </c>
      <c r="Q828" s="48">
        <f t="shared" si="104"/>
        <v>1710.855</v>
      </c>
      <c r="R828" s="48">
        <f t="shared" si="105"/>
        <v>7250</v>
      </c>
      <c r="S828" s="48">
        <f>N828/J825</f>
        <v>222.87119581924378</v>
      </c>
      <c r="T828" s="2">
        <f>T820</f>
        <v>4360</v>
      </c>
      <c r="U828" s="4" t="s">
        <v>1338</v>
      </c>
      <c r="V828" s="3"/>
    </row>
    <row r="829" spans="1:22" ht="56.25" customHeight="1">
      <c r="A829" s="100"/>
      <c r="B829" s="100"/>
      <c r="C829" s="88"/>
      <c r="D829" s="100"/>
      <c r="E829" s="102"/>
      <c r="F829" s="102"/>
      <c r="G829" s="100"/>
      <c r="H829" s="100"/>
      <c r="I829" s="101"/>
      <c r="J829" s="101"/>
      <c r="K829" s="101"/>
      <c r="L829" s="100"/>
      <c r="M829" s="65" t="s">
        <v>802</v>
      </c>
      <c r="N829" s="2">
        <v>140381</v>
      </c>
      <c r="O829" s="48">
        <f>(N829-R829)*93.79%</f>
        <v>125080.17290500001</v>
      </c>
      <c r="P829" s="48">
        <f t="shared" si="103"/>
        <v>6625.421676000002</v>
      </c>
      <c r="Q829" s="48">
        <f t="shared" si="104"/>
        <v>1656.3554190000004</v>
      </c>
      <c r="R829" s="48">
        <f t="shared" si="105"/>
        <v>7019.05</v>
      </c>
      <c r="S829" s="48">
        <f>N829/J825</f>
        <v>215.77159545035352</v>
      </c>
      <c r="T829" s="2">
        <f>T821</f>
        <v>4360</v>
      </c>
      <c r="U829" s="4" t="s">
        <v>1338</v>
      </c>
      <c r="V829" s="3"/>
    </row>
    <row r="830" spans="1:22" ht="16.5" customHeight="1">
      <c r="A830" s="100"/>
      <c r="B830" s="100"/>
      <c r="C830" s="88"/>
      <c r="D830" s="100"/>
      <c r="E830" s="102"/>
      <c r="F830" s="102"/>
      <c r="G830" s="100"/>
      <c r="H830" s="100"/>
      <c r="I830" s="101"/>
      <c r="J830" s="101"/>
      <c r="K830" s="101"/>
      <c r="L830" s="100"/>
      <c r="M830" s="65" t="s">
        <v>67</v>
      </c>
      <c r="N830" s="2">
        <f>SUM(N825:N829)</f>
        <v>1844913</v>
      </c>
      <c r="O830" s="2">
        <v>1643826</v>
      </c>
      <c r="P830" s="2">
        <f>SUM(P825:P829)</f>
        <v>87072.513948</v>
      </c>
      <c r="Q830" s="2">
        <f>SUM(Q825:Q829)</f>
        <v>21768.128487</v>
      </c>
      <c r="R830" s="2">
        <f>SUM(R825:R829)</f>
        <v>92245.65000000001</v>
      </c>
      <c r="S830" s="48">
        <f>N830/J825</f>
        <v>2835.710113741162</v>
      </c>
      <c r="T830" s="2">
        <f>T824</f>
        <v>4360</v>
      </c>
      <c r="U830" s="4"/>
      <c r="V830" s="3"/>
    </row>
    <row r="831" spans="1:22" ht="64.5" customHeight="1">
      <c r="A831" s="43" t="s">
        <v>964</v>
      </c>
      <c r="B831" s="43" t="s">
        <v>213</v>
      </c>
      <c r="C831" s="44" t="s">
        <v>26</v>
      </c>
      <c r="D831" s="43">
        <v>1983</v>
      </c>
      <c r="E831" s="45" t="s">
        <v>77</v>
      </c>
      <c r="F831" s="45" t="s">
        <v>349</v>
      </c>
      <c r="G831" s="43">
        <v>9</v>
      </c>
      <c r="H831" s="43">
        <v>16</v>
      </c>
      <c r="I831" s="46">
        <v>53672.11</v>
      </c>
      <c r="J831" s="46">
        <v>49306.13</v>
      </c>
      <c r="K831" s="46">
        <v>31573.25</v>
      </c>
      <c r="L831" s="43">
        <v>1446</v>
      </c>
      <c r="M831" s="65" t="s">
        <v>411</v>
      </c>
      <c r="N831" s="2">
        <v>14521991</v>
      </c>
      <c r="O831" s="48">
        <v>12939166</v>
      </c>
      <c r="P831" s="48">
        <f>(N831-R831)*6.21%*80%</f>
        <v>685379.887236</v>
      </c>
      <c r="Q831" s="48">
        <f>(N831-R831)*6.21%*20%</f>
        <v>171344.971809</v>
      </c>
      <c r="R831" s="48">
        <f>N831*5%</f>
        <v>726099.55</v>
      </c>
      <c r="S831" s="48">
        <f>N831/J831</f>
        <v>294.5270902421261</v>
      </c>
      <c r="T831" s="2">
        <f>T825</f>
        <v>4360</v>
      </c>
      <c r="U831" s="4" t="s">
        <v>1338</v>
      </c>
      <c r="V831" s="3"/>
    </row>
    <row r="832" spans="1:22" ht="72" customHeight="1">
      <c r="A832" s="100" t="s">
        <v>965</v>
      </c>
      <c r="B832" s="100" t="s">
        <v>377</v>
      </c>
      <c r="C832" s="88" t="s">
        <v>702</v>
      </c>
      <c r="D832" s="100">
        <v>1982</v>
      </c>
      <c r="E832" s="102" t="s">
        <v>77</v>
      </c>
      <c r="F832" s="102" t="s">
        <v>358</v>
      </c>
      <c r="G832" s="100">
        <v>9</v>
      </c>
      <c r="H832" s="100">
        <v>5</v>
      </c>
      <c r="I832" s="101">
        <v>12325.18</v>
      </c>
      <c r="J832" s="101">
        <v>10119.44</v>
      </c>
      <c r="K832" s="101">
        <v>7191.04</v>
      </c>
      <c r="L832" s="100">
        <v>526</v>
      </c>
      <c r="M832" s="65" t="s">
        <v>1356</v>
      </c>
      <c r="N832" s="2">
        <v>2240000</v>
      </c>
      <c r="O832" s="48">
        <f>(N832-R832)*93.79%</f>
        <v>1995851.2000000002</v>
      </c>
      <c r="P832" s="48">
        <f>(N832-R832)*6.21%*80%</f>
        <v>105719.04000000002</v>
      </c>
      <c r="Q832" s="48">
        <f>(N832-R832)*6.21%*20%</f>
        <v>26429.760000000006</v>
      </c>
      <c r="R832" s="48">
        <f>N832*5%</f>
        <v>112000</v>
      </c>
      <c r="S832" s="48">
        <f>N832/J832</f>
        <v>221.35612247318033</v>
      </c>
      <c r="T832" s="2">
        <f>T826</f>
        <v>4360</v>
      </c>
      <c r="U832" s="4" t="s">
        <v>1338</v>
      </c>
      <c r="V832" s="3"/>
    </row>
    <row r="833" spans="1:22" ht="71.25" customHeight="1">
      <c r="A833" s="100"/>
      <c r="B833" s="100"/>
      <c r="C833" s="88"/>
      <c r="D833" s="100"/>
      <c r="E833" s="102"/>
      <c r="F833" s="102"/>
      <c r="G833" s="100"/>
      <c r="H833" s="100"/>
      <c r="I833" s="101"/>
      <c r="J833" s="101"/>
      <c r="K833" s="101"/>
      <c r="L833" s="100"/>
      <c r="M833" s="65" t="s">
        <v>1350</v>
      </c>
      <c r="N833" s="2">
        <v>1250000</v>
      </c>
      <c r="O833" s="48">
        <f>(N833-R833)*93.79%</f>
        <v>1113756.25</v>
      </c>
      <c r="P833" s="48">
        <f>(N833-R833)*6.21%*80%</f>
        <v>58995</v>
      </c>
      <c r="Q833" s="48">
        <f>(N833-R833)*6.21%*20%</f>
        <v>14748.75</v>
      </c>
      <c r="R833" s="48">
        <f>N833*5%</f>
        <v>62500</v>
      </c>
      <c r="S833" s="48">
        <f>N833/J832</f>
        <v>123.52462191583723</v>
      </c>
      <c r="T833" s="2">
        <f>T827</f>
        <v>4360</v>
      </c>
      <c r="U833" s="4" t="s">
        <v>1338</v>
      </c>
      <c r="V833" s="3"/>
    </row>
    <row r="834" spans="1:22" ht="17.25" customHeight="1">
      <c r="A834" s="100"/>
      <c r="B834" s="100"/>
      <c r="C834" s="88"/>
      <c r="D834" s="100"/>
      <c r="E834" s="102"/>
      <c r="F834" s="102"/>
      <c r="G834" s="100"/>
      <c r="H834" s="100"/>
      <c r="I834" s="101"/>
      <c r="J834" s="101"/>
      <c r="K834" s="101"/>
      <c r="L834" s="100"/>
      <c r="M834" s="65" t="s">
        <v>67</v>
      </c>
      <c r="N834" s="2">
        <f>SUM(N832:N833)</f>
        <v>3490000</v>
      </c>
      <c r="O834" s="2">
        <f>SUM(O832:O833)</f>
        <v>3109607.45</v>
      </c>
      <c r="P834" s="2">
        <f>SUM(P832:P833)</f>
        <v>164714.04000000004</v>
      </c>
      <c r="Q834" s="2">
        <f>SUM(Q832:Q833)</f>
        <v>41178.51000000001</v>
      </c>
      <c r="R834" s="2">
        <f>SUM(R832:R833)</f>
        <v>174500</v>
      </c>
      <c r="S834" s="48">
        <f>N834/J832</f>
        <v>344.88074438901754</v>
      </c>
      <c r="T834" s="2">
        <f>T828</f>
        <v>4360</v>
      </c>
      <c r="U834" s="4"/>
      <c r="V834" s="3"/>
    </row>
    <row r="835" spans="1:22" ht="73.5" customHeight="1">
      <c r="A835" s="43" t="s">
        <v>966</v>
      </c>
      <c r="B835" s="43" t="s">
        <v>378</v>
      </c>
      <c r="C835" s="44" t="s">
        <v>703</v>
      </c>
      <c r="D835" s="43">
        <v>1981</v>
      </c>
      <c r="E835" s="45" t="s">
        <v>77</v>
      </c>
      <c r="F835" s="45" t="s">
        <v>358</v>
      </c>
      <c r="G835" s="43">
        <v>9</v>
      </c>
      <c r="H835" s="43">
        <v>6</v>
      </c>
      <c r="I835" s="46">
        <v>14324.16</v>
      </c>
      <c r="J835" s="46">
        <v>11641.9</v>
      </c>
      <c r="K835" s="46">
        <v>8449.48</v>
      </c>
      <c r="L835" s="43">
        <v>596</v>
      </c>
      <c r="M835" s="65" t="s">
        <v>1352</v>
      </c>
      <c r="N835" s="2">
        <v>4340000</v>
      </c>
      <c r="O835" s="48">
        <v>3866961</v>
      </c>
      <c r="P835" s="48">
        <f aca="true" t="shared" si="106" ref="P835:P841">(N835-R835)*6.21%*80%</f>
        <v>204830.64</v>
      </c>
      <c r="Q835" s="48">
        <f aca="true" t="shared" si="107" ref="Q835:Q841">(N835-R835)*6.21%*20%</f>
        <v>51207.66</v>
      </c>
      <c r="R835" s="48">
        <f aca="true" t="shared" si="108" ref="R835:R841">N835*5%</f>
        <v>217000</v>
      </c>
      <c r="S835" s="48">
        <f aca="true" t="shared" si="109" ref="S835:S840">N835/J835</f>
        <v>372.79138284987846</v>
      </c>
      <c r="T835" s="2">
        <f>T828</f>
        <v>4360</v>
      </c>
      <c r="U835" s="4" t="s">
        <v>1338</v>
      </c>
      <c r="V835" s="3"/>
    </row>
    <row r="836" spans="1:22" ht="73.5" customHeight="1">
      <c r="A836" s="43" t="s">
        <v>967</v>
      </c>
      <c r="B836" s="43" t="s">
        <v>1331</v>
      </c>
      <c r="C836" s="44" t="s">
        <v>704</v>
      </c>
      <c r="D836" s="43">
        <v>1982</v>
      </c>
      <c r="E836" s="45" t="s">
        <v>77</v>
      </c>
      <c r="F836" s="45" t="s">
        <v>358</v>
      </c>
      <c r="G836" s="43">
        <v>5</v>
      </c>
      <c r="H836" s="43">
        <v>8</v>
      </c>
      <c r="I836" s="46">
        <v>7279.71</v>
      </c>
      <c r="J836" s="46">
        <v>6211.44</v>
      </c>
      <c r="K836" s="46">
        <v>4652.3</v>
      </c>
      <c r="L836" s="43">
        <v>303</v>
      </c>
      <c r="M836" s="65" t="s">
        <v>1352</v>
      </c>
      <c r="N836" s="2">
        <v>3200000</v>
      </c>
      <c r="O836" s="48">
        <f aca="true" t="shared" si="110" ref="O836:O841">(N836-R836)*93.79%</f>
        <v>2851216</v>
      </c>
      <c r="P836" s="48">
        <f t="shared" si="106"/>
        <v>151027.2</v>
      </c>
      <c r="Q836" s="48">
        <f t="shared" si="107"/>
        <v>37756.8</v>
      </c>
      <c r="R836" s="48">
        <f t="shared" si="108"/>
        <v>160000</v>
      </c>
      <c r="S836" s="48">
        <f t="shared" si="109"/>
        <v>515.1784449338641</v>
      </c>
      <c r="T836" s="2">
        <f>T831</f>
        <v>4360</v>
      </c>
      <c r="U836" s="4" t="s">
        <v>1338</v>
      </c>
      <c r="V836" s="3"/>
    </row>
    <row r="837" spans="1:22" ht="80.25" customHeight="1">
      <c r="A837" s="43" t="s">
        <v>968</v>
      </c>
      <c r="B837" s="43" t="s">
        <v>1332</v>
      </c>
      <c r="C837" s="44" t="s">
        <v>712</v>
      </c>
      <c r="D837" s="43">
        <v>1968</v>
      </c>
      <c r="E837" s="45" t="s">
        <v>77</v>
      </c>
      <c r="F837" s="45" t="s">
        <v>358</v>
      </c>
      <c r="G837" s="43">
        <v>5</v>
      </c>
      <c r="H837" s="43">
        <v>5</v>
      </c>
      <c r="I837" s="46">
        <v>4916.72</v>
      </c>
      <c r="J837" s="46">
        <v>4811</v>
      </c>
      <c r="K837" s="46">
        <v>4811</v>
      </c>
      <c r="L837" s="43">
        <v>198</v>
      </c>
      <c r="M837" s="65" t="s">
        <v>534</v>
      </c>
      <c r="N837" s="2">
        <v>1133802</v>
      </c>
      <c r="O837" s="48">
        <f t="shared" si="110"/>
        <v>1010223.25101</v>
      </c>
      <c r="P837" s="48">
        <f t="shared" si="106"/>
        <v>53510.919192</v>
      </c>
      <c r="Q837" s="48">
        <f t="shared" si="107"/>
        <v>13377.729798</v>
      </c>
      <c r="R837" s="48">
        <f t="shared" si="108"/>
        <v>56690.100000000006</v>
      </c>
      <c r="S837" s="48">
        <f t="shared" si="109"/>
        <v>235.66867595094575</v>
      </c>
      <c r="T837" s="2">
        <f>T832</f>
        <v>4360</v>
      </c>
      <c r="U837" s="4" t="s">
        <v>1338</v>
      </c>
      <c r="V837" s="3"/>
    </row>
    <row r="838" spans="1:22" ht="78.75" customHeight="1">
      <c r="A838" s="43" t="s">
        <v>969</v>
      </c>
      <c r="B838" s="43" t="s">
        <v>214</v>
      </c>
      <c r="C838" s="44" t="s">
        <v>705</v>
      </c>
      <c r="D838" s="43">
        <v>1984</v>
      </c>
      <c r="E838" s="45" t="s">
        <v>77</v>
      </c>
      <c r="F838" s="45" t="s">
        <v>358</v>
      </c>
      <c r="G838" s="43">
        <v>12</v>
      </c>
      <c r="H838" s="43">
        <v>1</v>
      </c>
      <c r="I838" s="46">
        <v>2952.63</v>
      </c>
      <c r="J838" s="46">
        <v>2748.5</v>
      </c>
      <c r="K838" s="46">
        <v>2748.5</v>
      </c>
      <c r="L838" s="43">
        <v>137</v>
      </c>
      <c r="M838" s="65" t="s">
        <v>534</v>
      </c>
      <c r="N838" s="2">
        <v>1484127</v>
      </c>
      <c r="O838" s="48">
        <f t="shared" si="110"/>
        <v>1322364.577635</v>
      </c>
      <c r="P838" s="48">
        <f t="shared" si="106"/>
        <v>70044.857892</v>
      </c>
      <c r="Q838" s="48">
        <f t="shared" si="107"/>
        <v>17511.214473</v>
      </c>
      <c r="R838" s="48">
        <f t="shared" si="108"/>
        <v>74206.35</v>
      </c>
      <c r="S838" s="48">
        <f t="shared" si="109"/>
        <v>539.9770784064035</v>
      </c>
      <c r="T838" s="2">
        <f>T833</f>
        <v>4360</v>
      </c>
      <c r="U838" s="4" t="s">
        <v>1338</v>
      </c>
      <c r="V838" s="3"/>
    </row>
    <row r="839" spans="1:22" ht="81" customHeight="1">
      <c r="A839" s="43" t="s">
        <v>970</v>
      </c>
      <c r="B839" s="43" t="s">
        <v>1333</v>
      </c>
      <c r="C839" s="44" t="s">
        <v>701</v>
      </c>
      <c r="D839" s="43">
        <v>1963</v>
      </c>
      <c r="E839" s="45" t="s">
        <v>77</v>
      </c>
      <c r="F839" s="45" t="s">
        <v>358</v>
      </c>
      <c r="G839" s="43">
        <v>5</v>
      </c>
      <c r="H839" s="43">
        <v>3</v>
      </c>
      <c r="I839" s="46">
        <v>2713</v>
      </c>
      <c r="J839" s="46">
        <v>2592</v>
      </c>
      <c r="K839" s="46">
        <v>2592</v>
      </c>
      <c r="L839" s="43">
        <v>181</v>
      </c>
      <c r="M839" s="65" t="s">
        <v>1352</v>
      </c>
      <c r="N839" s="2">
        <v>2450000</v>
      </c>
      <c r="O839" s="48">
        <f t="shared" si="110"/>
        <v>2182962.25</v>
      </c>
      <c r="P839" s="48">
        <f t="shared" si="106"/>
        <v>115630.20000000001</v>
      </c>
      <c r="Q839" s="48">
        <f t="shared" si="107"/>
        <v>28907.550000000003</v>
      </c>
      <c r="R839" s="48">
        <f t="shared" si="108"/>
        <v>122500</v>
      </c>
      <c r="S839" s="48">
        <f t="shared" si="109"/>
        <v>945.216049382716</v>
      </c>
      <c r="T839" s="2">
        <f>T835</f>
        <v>4360</v>
      </c>
      <c r="U839" s="4" t="s">
        <v>1338</v>
      </c>
      <c r="V839" s="3"/>
    </row>
    <row r="840" spans="1:22" ht="69.75" customHeight="1">
      <c r="A840" s="100" t="s">
        <v>971</v>
      </c>
      <c r="B840" s="100" t="s">
        <v>215</v>
      </c>
      <c r="C840" s="88" t="s">
        <v>651</v>
      </c>
      <c r="D840" s="100">
        <v>1971</v>
      </c>
      <c r="E840" s="102" t="s">
        <v>77</v>
      </c>
      <c r="F840" s="102" t="s">
        <v>358</v>
      </c>
      <c r="G840" s="100">
        <v>5</v>
      </c>
      <c r="H840" s="100">
        <v>5</v>
      </c>
      <c r="I840" s="101">
        <v>6366.09</v>
      </c>
      <c r="J840" s="101">
        <v>4809.2</v>
      </c>
      <c r="K840" s="101">
        <v>3248.44</v>
      </c>
      <c r="L840" s="100">
        <v>256</v>
      </c>
      <c r="M840" s="65" t="s">
        <v>1356</v>
      </c>
      <c r="N840" s="2">
        <v>1081580</v>
      </c>
      <c r="O840" s="48">
        <f t="shared" si="110"/>
        <v>963693.1879</v>
      </c>
      <c r="P840" s="48">
        <f t="shared" si="106"/>
        <v>51046.24968000001</v>
      </c>
      <c r="Q840" s="48">
        <f t="shared" si="107"/>
        <v>12761.562420000002</v>
      </c>
      <c r="R840" s="48">
        <f t="shared" si="108"/>
        <v>54079</v>
      </c>
      <c r="S840" s="48">
        <f t="shared" si="109"/>
        <v>224.89811195209182</v>
      </c>
      <c r="T840" s="2">
        <f>T836</f>
        <v>4360</v>
      </c>
      <c r="U840" s="4" t="s">
        <v>1338</v>
      </c>
      <c r="V840" s="3"/>
    </row>
    <row r="841" spans="1:22" ht="71.25" customHeight="1">
      <c r="A841" s="100"/>
      <c r="B841" s="100"/>
      <c r="C841" s="88"/>
      <c r="D841" s="100"/>
      <c r="E841" s="102"/>
      <c r="F841" s="102"/>
      <c r="G841" s="100"/>
      <c r="H841" s="100"/>
      <c r="I841" s="101"/>
      <c r="J841" s="101"/>
      <c r="K841" s="101"/>
      <c r="L841" s="100"/>
      <c r="M841" s="65" t="s">
        <v>1350</v>
      </c>
      <c r="N841" s="2">
        <v>671870</v>
      </c>
      <c r="O841" s="48">
        <f t="shared" si="110"/>
        <v>598639.5293500001</v>
      </c>
      <c r="P841" s="48">
        <f t="shared" si="106"/>
        <v>31709.576520000002</v>
      </c>
      <c r="Q841" s="48">
        <f t="shared" si="107"/>
        <v>7927.394130000001</v>
      </c>
      <c r="R841" s="48">
        <f t="shared" si="108"/>
        <v>33593.5</v>
      </c>
      <c r="S841" s="48">
        <f>N841/J840</f>
        <v>139.70514846544125</v>
      </c>
      <c r="T841" s="2">
        <f>T837</f>
        <v>4360</v>
      </c>
      <c r="U841" s="4" t="s">
        <v>1338</v>
      </c>
      <c r="V841" s="3"/>
    </row>
    <row r="842" spans="1:22" ht="24" customHeight="1">
      <c r="A842" s="100"/>
      <c r="B842" s="100"/>
      <c r="C842" s="88"/>
      <c r="D842" s="100"/>
      <c r="E842" s="102"/>
      <c r="F842" s="102"/>
      <c r="G842" s="100"/>
      <c r="H842" s="100"/>
      <c r="I842" s="101"/>
      <c r="J842" s="101"/>
      <c r="K842" s="101"/>
      <c r="L842" s="100"/>
      <c r="M842" s="65" t="s">
        <v>67</v>
      </c>
      <c r="N842" s="2">
        <f>SUM(N840:N841)</f>
        <v>1753450</v>
      </c>
      <c r="O842" s="2">
        <v>1562332</v>
      </c>
      <c r="P842" s="2">
        <f>SUM(P840:P841)</f>
        <v>82755.82620000001</v>
      </c>
      <c r="Q842" s="2">
        <f>SUM(Q840:Q841)</f>
        <v>20688.956550000003</v>
      </c>
      <c r="R842" s="2">
        <f>SUM(R840:R841)</f>
        <v>87672.5</v>
      </c>
      <c r="S842" s="48">
        <f>N842/J840</f>
        <v>364.6032604175331</v>
      </c>
      <c r="T842" s="2">
        <f>T837</f>
        <v>4360</v>
      </c>
      <c r="U842" s="4"/>
      <c r="V842" s="3"/>
    </row>
    <row r="843" spans="1:22" ht="68.25" customHeight="1">
      <c r="A843" s="43" t="s">
        <v>972</v>
      </c>
      <c r="B843" s="43" t="s">
        <v>1334</v>
      </c>
      <c r="C843" s="44" t="s">
        <v>652</v>
      </c>
      <c r="D843" s="43">
        <v>1970</v>
      </c>
      <c r="E843" s="45" t="s">
        <v>77</v>
      </c>
      <c r="F843" s="45" t="s">
        <v>358</v>
      </c>
      <c r="G843" s="43">
        <v>5</v>
      </c>
      <c r="H843" s="43">
        <v>5</v>
      </c>
      <c r="I843" s="46">
        <v>5733.18</v>
      </c>
      <c r="J843" s="46">
        <v>4257.42</v>
      </c>
      <c r="K843" s="46">
        <v>3197.61</v>
      </c>
      <c r="L843" s="43">
        <v>190</v>
      </c>
      <c r="M843" s="65" t="s">
        <v>1352</v>
      </c>
      <c r="N843" s="2">
        <v>2280400</v>
      </c>
      <c r="O843" s="48">
        <f>(N843-R843)*93.79%</f>
        <v>2031847.8020000001</v>
      </c>
      <c r="P843" s="48">
        <f>(N843-R843)*6.21%*80%</f>
        <v>107625.7584</v>
      </c>
      <c r="Q843" s="48">
        <f>(N843-R843)*6.21%*20%</f>
        <v>26906.4396</v>
      </c>
      <c r="R843" s="48">
        <f>N843*5%</f>
        <v>114020</v>
      </c>
      <c r="S843" s="48">
        <f>N843/J843</f>
        <v>535.6295596863828</v>
      </c>
      <c r="T843" s="2">
        <f>T838</f>
        <v>4360</v>
      </c>
      <c r="U843" s="4" t="s">
        <v>1338</v>
      </c>
      <c r="V843" s="3"/>
    </row>
    <row r="844" spans="1:22" ht="74.25" customHeight="1">
      <c r="A844" s="100" t="s">
        <v>973</v>
      </c>
      <c r="B844" s="100" t="s">
        <v>1335</v>
      </c>
      <c r="C844" s="88" t="s">
        <v>653</v>
      </c>
      <c r="D844" s="100">
        <v>1971</v>
      </c>
      <c r="E844" s="102" t="s">
        <v>77</v>
      </c>
      <c r="F844" s="102" t="s">
        <v>358</v>
      </c>
      <c r="G844" s="100">
        <v>5</v>
      </c>
      <c r="H844" s="100">
        <v>4</v>
      </c>
      <c r="I844" s="101">
        <v>5055.57</v>
      </c>
      <c r="J844" s="101">
        <v>3780.3</v>
      </c>
      <c r="K844" s="101">
        <v>2806.94</v>
      </c>
      <c r="L844" s="100">
        <v>197</v>
      </c>
      <c r="M844" s="65" t="s">
        <v>1356</v>
      </c>
      <c r="N844" s="2">
        <v>865300</v>
      </c>
      <c r="O844" s="48">
        <f>(N844-R844)*93.79%</f>
        <v>770986.6265</v>
      </c>
      <c r="P844" s="48">
        <f>(N844-R844)*6.21%*80%</f>
        <v>40838.698800000006</v>
      </c>
      <c r="Q844" s="48">
        <f>(N844-R844)*6.21%*20%</f>
        <v>10209.674700000001</v>
      </c>
      <c r="R844" s="48">
        <f>N844*5%</f>
        <v>43265</v>
      </c>
      <c r="S844" s="48">
        <f>N844/J844</f>
        <v>228.89717747268733</v>
      </c>
      <c r="T844" s="2">
        <f>T839</f>
        <v>4360</v>
      </c>
      <c r="U844" s="4" t="s">
        <v>1338</v>
      </c>
      <c r="V844" s="3"/>
    </row>
    <row r="845" spans="1:22" ht="74.25" customHeight="1">
      <c r="A845" s="100"/>
      <c r="B845" s="100"/>
      <c r="C845" s="88"/>
      <c r="D845" s="100"/>
      <c r="E845" s="102"/>
      <c r="F845" s="102"/>
      <c r="G845" s="100"/>
      <c r="H845" s="100"/>
      <c r="I845" s="101"/>
      <c r="J845" s="101"/>
      <c r="K845" s="101"/>
      <c r="L845" s="100"/>
      <c r="M845" s="65" t="s">
        <v>1350</v>
      </c>
      <c r="N845" s="2">
        <v>537500</v>
      </c>
      <c r="O845" s="48">
        <f>(N845-R845)*93.79%</f>
        <v>478915.18750000006</v>
      </c>
      <c r="P845" s="48">
        <f>(N845-R845)*6.21%*80%</f>
        <v>25367.850000000002</v>
      </c>
      <c r="Q845" s="48">
        <f>(N845-R845)*6.21%*20%</f>
        <v>6341.962500000001</v>
      </c>
      <c r="R845" s="48">
        <f>N845*5%</f>
        <v>26875</v>
      </c>
      <c r="S845" s="48">
        <f>N845/J844</f>
        <v>142.1844827130122</v>
      </c>
      <c r="T845" s="2">
        <f>T840</f>
        <v>4360</v>
      </c>
      <c r="U845" s="4" t="s">
        <v>1338</v>
      </c>
      <c r="V845" s="3"/>
    </row>
    <row r="846" spans="1:22" ht="21.75" customHeight="1">
      <c r="A846" s="100"/>
      <c r="B846" s="100"/>
      <c r="C846" s="88"/>
      <c r="D846" s="100"/>
      <c r="E846" s="102"/>
      <c r="F846" s="102"/>
      <c r="G846" s="100"/>
      <c r="H846" s="100"/>
      <c r="I846" s="101"/>
      <c r="J846" s="101"/>
      <c r="K846" s="101"/>
      <c r="L846" s="100"/>
      <c r="M846" s="65" t="s">
        <v>67</v>
      </c>
      <c r="N846" s="2">
        <f>SUM(N844:N845)</f>
        <v>1402800</v>
      </c>
      <c r="O846" s="2">
        <v>1249901</v>
      </c>
      <c r="P846" s="2">
        <f>SUM(P844:P845)</f>
        <v>66206.5488</v>
      </c>
      <c r="Q846" s="2">
        <f>SUM(Q844:Q845)</f>
        <v>16551.6372</v>
      </c>
      <c r="R846" s="2">
        <f>SUM(R844:R845)</f>
        <v>70140</v>
      </c>
      <c r="S846" s="48">
        <f>N846/J844</f>
        <v>371.08166018569955</v>
      </c>
      <c r="T846" s="2">
        <f>T840</f>
        <v>4360</v>
      </c>
      <c r="U846" s="4"/>
      <c r="V846" s="3"/>
    </row>
    <row r="847" spans="1:22" ht="73.5" customHeight="1">
      <c r="A847" s="100" t="s">
        <v>974</v>
      </c>
      <c r="B847" s="100" t="s">
        <v>1336</v>
      </c>
      <c r="C847" s="88" t="s">
        <v>654</v>
      </c>
      <c r="D847" s="100">
        <v>1971</v>
      </c>
      <c r="E847" s="102" t="s">
        <v>77</v>
      </c>
      <c r="F847" s="102" t="s">
        <v>358</v>
      </c>
      <c r="G847" s="100">
        <v>5</v>
      </c>
      <c r="H847" s="100">
        <v>4</v>
      </c>
      <c r="I847" s="101">
        <v>5199.35</v>
      </c>
      <c r="J847" s="101">
        <v>3946.52</v>
      </c>
      <c r="K847" s="101">
        <v>2609.83</v>
      </c>
      <c r="L847" s="100">
        <v>197</v>
      </c>
      <c r="M847" s="65" t="s">
        <v>1356</v>
      </c>
      <c r="N847" s="2">
        <v>865300</v>
      </c>
      <c r="O847" s="48">
        <f>(N847-R847)*93.79%</f>
        <v>770986.6265</v>
      </c>
      <c r="P847" s="48">
        <f>(N847-R847)*6.21%*80%</f>
        <v>40838.698800000006</v>
      </c>
      <c r="Q847" s="48">
        <f>(N847-R847)*6.21%*20%</f>
        <v>10209.674700000001</v>
      </c>
      <c r="R847" s="48">
        <f>N847*5%</f>
        <v>43265</v>
      </c>
      <c r="S847" s="48">
        <f>N847/J847</f>
        <v>219.25645885488987</v>
      </c>
      <c r="T847" s="2">
        <f>T841</f>
        <v>4360</v>
      </c>
      <c r="U847" s="4" t="s">
        <v>1338</v>
      </c>
      <c r="V847" s="3"/>
    </row>
    <row r="848" spans="1:22" ht="81" customHeight="1">
      <c r="A848" s="100"/>
      <c r="B848" s="100"/>
      <c r="C848" s="88"/>
      <c r="D848" s="100"/>
      <c r="E848" s="102"/>
      <c r="F848" s="102"/>
      <c r="G848" s="100"/>
      <c r="H848" s="100"/>
      <c r="I848" s="101"/>
      <c r="J848" s="101"/>
      <c r="K848" s="101"/>
      <c r="L848" s="100"/>
      <c r="M848" s="65" t="s">
        <v>1350</v>
      </c>
      <c r="N848" s="2">
        <v>537500</v>
      </c>
      <c r="O848" s="48">
        <f>(N848-R848)*93.79%</f>
        <v>478915.18750000006</v>
      </c>
      <c r="P848" s="48">
        <f>(N848-R848)*6.21%*80%</f>
        <v>25367.850000000002</v>
      </c>
      <c r="Q848" s="48">
        <f>(N848-R848)*6.21%*20%</f>
        <v>6341.962500000001</v>
      </c>
      <c r="R848" s="48">
        <f>N848*5%</f>
        <v>26875</v>
      </c>
      <c r="S848" s="48">
        <f>N848/J847</f>
        <v>136.19593971397586</v>
      </c>
      <c r="T848" s="2">
        <f>T843</f>
        <v>4360</v>
      </c>
      <c r="U848" s="4" t="s">
        <v>1338</v>
      </c>
      <c r="V848" s="3"/>
    </row>
    <row r="849" spans="1:22" ht="28.5" customHeight="1">
      <c r="A849" s="100"/>
      <c r="B849" s="100"/>
      <c r="C849" s="88"/>
      <c r="D849" s="100"/>
      <c r="E849" s="102"/>
      <c r="F849" s="102"/>
      <c r="G849" s="100"/>
      <c r="H849" s="100"/>
      <c r="I849" s="101"/>
      <c r="J849" s="101"/>
      <c r="K849" s="101"/>
      <c r="L849" s="100"/>
      <c r="M849" s="65" t="s">
        <v>67</v>
      </c>
      <c r="N849" s="2">
        <f>SUM(N847:N848)</f>
        <v>1402800</v>
      </c>
      <c r="O849" s="2">
        <v>1249901</v>
      </c>
      <c r="P849" s="2">
        <f>SUM(P847:P848)</f>
        <v>66206.5488</v>
      </c>
      <c r="Q849" s="2">
        <f>SUM(Q847:Q848)</f>
        <v>16551.6372</v>
      </c>
      <c r="R849" s="2">
        <f>SUM(R847:R848)</f>
        <v>70140</v>
      </c>
      <c r="S849" s="48">
        <f>N849/J847</f>
        <v>355.45239856886576</v>
      </c>
      <c r="T849" s="2">
        <f>T843</f>
        <v>4360</v>
      </c>
      <c r="U849" s="4"/>
      <c r="V849" s="3"/>
    </row>
    <row r="850" spans="1:22" ht="81.75" customHeight="1">
      <c r="A850" s="100" t="s">
        <v>975</v>
      </c>
      <c r="B850" s="100" t="s">
        <v>221</v>
      </c>
      <c r="C850" s="88" t="s">
        <v>655</v>
      </c>
      <c r="D850" s="100">
        <v>1971</v>
      </c>
      <c r="E850" s="102" t="s">
        <v>77</v>
      </c>
      <c r="F850" s="102" t="s">
        <v>358</v>
      </c>
      <c r="G850" s="100">
        <v>5</v>
      </c>
      <c r="H850" s="100">
        <v>3</v>
      </c>
      <c r="I850" s="101">
        <v>3926.48</v>
      </c>
      <c r="J850" s="101">
        <v>2898.1</v>
      </c>
      <c r="K850" s="101">
        <v>1951.96</v>
      </c>
      <c r="L850" s="100">
        <v>168</v>
      </c>
      <c r="M850" s="65" t="s">
        <v>1356</v>
      </c>
      <c r="N850" s="2">
        <v>648900</v>
      </c>
      <c r="O850" s="48">
        <f>(N850-R850)*93.79%</f>
        <v>578173.1445</v>
      </c>
      <c r="P850" s="48">
        <f>(N850-R850)*6.21%*80%</f>
        <v>30625.484400000005</v>
      </c>
      <c r="Q850" s="48">
        <f>(N850-R850)*6.21%*20%</f>
        <v>7656.371100000001</v>
      </c>
      <c r="R850" s="48">
        <f>N850*5%</f>
        <v>32445</v>
      </c>
      <c r="S850" s="48">
        <f>N850/J850</f>
        <v>223.90531727683654</v>
      </c>
      <c r="T850" s="2">
        <f>T844</f>
        <v>4360</v>
      </c>
      <c r="U850" s="4" t="s">
        <v>1338</v>
      </c>
      <c r="V850" s="3"/>
    </row>
    <row r="851" spans="1:22" ht="81.75" customHeight="1">
      <c r="A851" s="100"/>
      <c r="B851" s="100"/>
      <c r="C851" s="88"/>
      <c r="D851" s="100"/>
      <c r="E851" s="102"/>
      <c r="F851" s="102"/>
      <c r="G851" s="100"/>
      <c r="H851" s="100"/>
      <c r="I851" s="101"/>
      <c r="J851" s="101"/>
      <c r="K851" s="101"/>
      <c r="L851" s="100"/>
      <c r="M851" s="65" t="s">
        <v>1350</v>
      </c>
      <c r="N851" s="2">
        <v>403120</v>
      </c>
      <c r="O851" s="48">
        <f>(N851-R851)*93.79%</f>
        <v>359181.9356</v>
      </c>
      <c r="P851" s="48">
        <f>(N851-R851)*6.21%*80%</f>
        <v>19025.65152</v>
      </c>
      <c r="Q851" s="48">
        <f>(N851-R851)*6.21%*20%</f>
        <v>4756.41288</v>
      </c>
      <c r="R851" s="48">
        <f>N851*5%</f>
        <v>20156</v>
      </c>
      <c r="S851" s="48">
        <f>N851/J850</f>
        <v>139.09802974362515</v>
      </c>
      <c r="T851" s="2">
        <f>T845</f>
        <v>4360</v>
      </c>
      <c r="U851" s="4" t="s">
        <v>1338</v>
      </c>
      <c r="V851" s="3"/>
    </row>
    <row r="852" spans="1:22" ht="28.5" customHeight="1">
      <c r="A852" s="100"/>
      <c r="B852" s="100"/>
      <c r="C852" s="88"/>
      <c r="D852" s="100"/>
      <c r="E852" s="102"/>
      <c r="F852" s="102"/>
      <c r="G852" s="100"/>
      <c r="H852" s="100"/>
      <c r="I852" s="101"/>
      <c r="J852" s="101"/>
      <c r="K852" s="101"/>
      <c r="L852" s="100"/>
      <c r="M852" s="65" t="s">
        <v>67</v>
      </c>
      <c r="N852" s="2">
        <f>SUM(N850:N851)</f>
        <v>1052020</v>
      </c>
      <c r="O852" s="2">
        <f>SUM(O850:O851)</f>
        <v>937355.0801000001</v>
      </c>
      <c r="P852" s="2">
        <f>SUM(P850:P851)</f>
        <v>49651.13592</v>
      </c>
      <c r="Q852" s="2">
        <f>SUM(Q850:Q851)</f>
        <v>12412.78398</v>
      </c>
      <c r="R852" s="2">
        <f>SUM(R850:R851)</f>
        <v>52601</v>
      </c>
      <c r="S852" s="48">
        <f>N852/J850</f>
        <v>363.0033470204617</v>
      </c>
      <c r="T852" s="2">
        <f>T845</f>
        <v>4360</v>
      </c>
      <c r="U852" s="4"/>
      <c r="V852" s="3"/>
    </row>
    <row r="853" spans="1:22" ht="75.75" customHeight="1">
      <c r="A853" s="100" t="s">
        <v>976</v>
      </c>
      <c r="B853" s="100" t="s">
        <v>222</v>
      </c>
      <c r="C853" s="88" t="s">
        <v>656</v>
      </c>
      <c r="D853" s="100">
        <v>1972</v>
      </c>
      <c r="E853" s="102" t="s">
        <v>77</v>
      </c>
      <c r="F853" s="102" t="s">
        <v>349</v>
      </c>
      <c r="G853" s="100">
        <v>5</v>
      </c>
      <c r="H853" s="100">
        <v>4</v>
      </c>
      <c r="I853" s="101">
        <v>4069.91</v>
      </c>
      <c r="J853" s="101">
        <v>2706.8</v>
      </c>
      <c r="K853" s="101">
        <v>1876.78</v>
      </c>
      <c r="L853" s="100">
        <v>149</v>
      </c>
      <c r="M853" s="65" t="s">
        <v>1356</v>
      </c>
      <c r="N853" s="2">
        <v>865300</v>
      </c>
      <c r="O853" s="48">
        <f>(N853-R853)*93.79%</f>
        <v>770986.6265</v>
      </c>
      <c r="P853" s="48">
        <f>(N853-R853)*6.21%*80%</f>
        <v>40838.698800000006</v>
      </c>
      <c r="Q853" s="48">
        <f>(N853-R853)*6.21%*20%</f>
        <v>10209.674700000001</v>
      </c>
      <c r="R853" s="48">
        <f>N853*5%</f>
        <v>43265</v>
      </c>
      <c r="S853" s="48">
        <f>N853/J853</f>
        <v>319.6763706221368</v>
      </c>
      <c r="T853" s="2">
        <f>T848</f>
        <v>4360</v>
      </c>
      <c r="U853" s="4" t="s">
        <v>1338</v>
      </c>
      <c r="V853" s="3"/>
    </row>
    <row r="854" spans="1:22" ht="77.25" customHeight="1">
      <c r="A854" s="100"/>
      <c r="B854" s="100"/>
      <c r="C854" s="88"/>
      <c r="D854" s="100"/>
      <c r="E854" s="102"/>
      <c r="F854" s="102"/>
      <c r="G854" s="100"/>
      <c r="H854" s="100"/>
      <c r="I854" s="101"/>
      <c r="J854" s="101"/>
      <c r="K854" s="101"/>
      <c r="L854" s="100"/>
      <c r="M854" s="65" t="s">
        <v>1350</v>
      </c>
      <c r="N854" s="2">
        <v>537500</v>
      </c>
      <c r="O854" s="48">
        <f>(N854-R854)*93.79%</f>
        <v>478915.18750000006</v>
      </c>
      <c r="P854" s="48">
        <f>(N854-R854)*6.21%*80%</f>
        <v>25367.850000000002</v>
      </c>
      <c r="Q854" s="48">
        <f>(N854-R854)*6.21%*20%</f>
        <v>6341.962500000001</v>
      </c>
      <c r="R854" s="48">
        <f>N854*5%</f>
        <v>26875</v>
      </c>
      <c r="S854" s="48">
        <f>N854/J853</f>
        <v>198.5739618737993</v>
      </c>
      <c r="T854" s="2">
        <f>T849</f>
        <v>4360</v>
      </c>
      <c r="U854" s="4" t="s">
        <v>1338</v>
      </c>
      <c r="V854" s="3"/>
    </row>
    <row r="855" spans="1:22" ht="21.75" customHeight="1">
      <c r="A855" s="100"/>
      <c r="B855" s="100"/>
      <c r="C855" s="88"/>
      <c r="D855" s="100"/>
      <c r="E855" s="102"/>
      <c r="F855" s="102"/>
      <c r="G855" s="100"/>
      <c r="H855" s="100"/>
      <c r="I855" s="101"/>
      <c r="J855" s="101"/>
      <c r="K855" s="101"/>
      <c r="L855" s="100"/>
      <c r="M855" s="65" t="s">
        <v>67</v>
      </c>
      <c r="N855" s="2">
        <f>SUM(N853:N854)</f>
        <v>1402800</v>
      </c>
      <c r="O855" s="2">
        <v>1249901</v>
      </c>
      <c r="P855" s="2">
        <f>SUM(P853:P854)</f>
        <v>66206.5488</v>
      </c>
      <c r="Q855" s="2">
        <f>SUM(Q853:Q854)</f>
        <v>16551.6372</v>
      </c>
      <c r="R855" s="2">
        <f>SUM(R853:R854)</f>
        <v>70140</v>
      </c>
      <c r="S855" s="48">
        <f>N855/J853</f>
        <v>518.2503324959362</v>
      </c>
      <c r="T855" s="2">
        <f>T849</f>
        <v>4360</v>
      </c>
      <c r="U855" s="4"/>
      <c r="V855" s="3"/>
    </row>
    <row r="856" spans="1:22" ht="94.5" customHeight="1">
      <c r="A856" s="43" t="s">
        <v>977</v>
      </c>
      <c r="B856" s="43" t="s">
        <v>223</v>
      </c>
      <c r="C856" s="44" t="s">
        <v>657</v>
      </c>
      <c r="D856" s="43">
        <v>1972</v>
      </c>
      <c r="E856" s="45" t="s">
        <v>77</v>
      </c>
      <c r="F856" s="45" t="s">
        <v>358</v>
      </c>
      <c r="G856" s="43">
        <v>5</v>
      </c>
      <c r="H856" s="43">
        <v>6</v>
      </c>
      <c r="I856" s="46">
        <v>7725.2</v>
      </c>
      <c r="J856" s="46">
        <v>5836.1</v>
      </c>
      <c r="K856" s="46">
        <v>4098.1</v>
      </c>
      <c r="L856" s="43">
        <v>302</v>
      </c>
      <c r="M856" s="65" t="s">
        <v>534</v>
      </c>
      <c r="N856" s="2">
        <v>1356300</v>
      </c>
      <c r="O856" s="48">
        <f>(N856-R856)*93.79%</f>
        <v>1208470.0815</v>
      </c>
      <c r="P856" s="48">
        <f>(N856-R856)*6.21%*80%</f>
        <v>64011.9348</v>
      </c>
      <c r="Q856" s="48">
        <f>(N856-R856)*6.21%*20%</f>
        <v>16002.9837</v>
      </c>
      <c r="R856" s="48">
        <f>N856*5%</f>
        <v>67815</v>
      </c>
      <c r="S856" s="48">
        <f>N856/J856</f>
        <v>232.39834821199088</v>
      </c>
      <c r="T856" s="2">
        <f>T851</f>
        <v>4360</v>
      </c>
      <c r="U856" s="4" t="s">
        <v>1338</v>
      </c>
      <c r="V856" s="3"/>
    </row>
    <row r="857" spans="1:22" ht="78.75" customHeight="1">
      <c r="A857" s="100" t="s">
        <v>978</v>
      </c>
      <c r="B857" s="100" t="s">
        <v>231</v>
      </c>
      <c r="C857" s="88" t="s">
        <v>658</v>
      </c>
      <c r="D857" s="100">
        <v>1971</v>
      </c>
      <c r="E857" s="102" t="s">
        <v>77</v>
      </c>
      <c r="F857" s="102" t="s">
        <v>349</v>
      </c>
      <c r="G857" s="100">
        <v>5</v>
      </c>
      <c r="H857" s="100">
        <v>5</v>
      </c>
      <c r="I857" s="101">
        <v>7521.26</v>
      </c>
      <c r="J857" s="101">
        <v>5647.2</v>
      </c>
      <c r="K857" s="101">
        <v>3589.94</v>
      </c>
      <c r="L857" s="100">
        <v>330</v>
      </c>
      <c r="M857" s="65" t="s">
        <v>1356</v>
      </c>
      <c r="N857" s="2">
        <v>1892000</v>
      </c>
      <c r="O857" s="48">
        <f>(N857-R857)*93.79%</f>
        <v>1685781.4600000002</v>
      </c>
      <c r="P857" s="48">
        <f>(N857-R857)*6.21%*80%</f>
        <v>89294.83200000001</v>
      </c>
      <c r="Q857" s="48">
        <f>(N857-R857)*6.21%*20%</f>
        <v>22323.708000000002</v>
      </c>
      <c r="R857" s="48">
        <f>N857*5%</f>
        <v>94600</v>
      </c>
      <c r="S857" s="48">
        <f>N857/J857</f>
        <v>335.0332908343958</v>
      </c>
      <c r="T857" s="2">
        <f>T852</f>
        <v>4360</v>
      </c>
      <c r="U857" s="4" t="s">
        <v>1338</v>
      </c>
      <c r="V857" s="3"/>
    </row>
    <row r="858" spans="1:22" ht="84" customHeight="1">
      <c r="A858" s="100"/>
      <c r="B858" s="100"/>
      <c r="C858" s="88"/>
      <c r="D858" s="100"/>
      <c r="E858" s="102"/>
      <c r="F858" s="102"/>
      <c r="G858" s="100"/>
      <c r="H858" s="100"/>
      <c r="I858" s="101"/>
      <c r="J858" s="101"/>
      <c r="K858" s="101"/>
      <c r="L858" s="100"/>
      <c r="M858" s="65" t="s">
        <v>1350</v>
      </c>
      <c r="N858" s="2">
        <v>1056700</v>
      </c>
      <c r="O858" s="48">
        <f>(N858-R858)*93.79%</f>
        <v>941524.9835000001</v>
      </c>
      <c r="P858" s="48">
        <f>(N858-R858)*6.21%*80%</f>
        <v>49872.01320000001</v>
      </c>
      <c r="Q858" s="48">
        <f>(N858-R858)*6.21%*20%</f>
        <v>12468.003300000002</v>
      </c>
      <c r="R858" s="48">
        <f>N858*5%</f>
        <v>52835</v>
      </c>
      <c r="S858" s="48">
        <f>N858/J857</f>
        <v>187.11928035132456</v>
      </c>
      <c r="T858" s="2">
        <f>T853</f>
        <v>4360</v>
      </c>
      <c r="U858" s="4" t="s">
        <v>1338</v>
      </c>
      <c r="V858" s="3"/>
    </row>
    <row r="859" spans="1:22" ht="36.75" customHeight="1">
      <c r="A859" s="100"/>
      <c r="B859" s="100"/>
      <c r="C859" s="88"/>
      <c r="D859" s="100"/>
      <c r="E859" s="102"/>
      <c r="F859" s="102"/>
      <c r="G859" s="100"/>
      <c r="H859" s="100"/>
      <c r="I859" s="101"/>
      <c r="J859" s="101"/>
      <c r="K859" s="101"/>
      <c r="L859" s="100"/>
      <c r="M859" s="65" t="s">
        <v>67</v>
      </c>
      <c r="N859" s="2">
        <f>SUM(N857:N858)</f>
        <v>2948700</v>
      </c>
      <c r="O859" s="2">
        <f>SUM(O857:O858)</f>
        <v>2627306.4435</v>
      </c>
      <c r="P859" s="2">
        <f>SUM(P857:P858)</f>
        <v>139166.8452</v>
      </c>
      <c r="Q859" s="2">
        <f>SUM(Q857:Q858)</f>
        <v>34791.7113</v>
      </c>
      <c r="R859" s="2">
        <f>SUM(R857:R858)</f>
        <v>147435</v>
      </c>
      <c r="S859" s="48">
        <f>N859/J857</f>
        <v>522.1525711857204</v>
      </c>
      <c r="T859" s="2">
        <f>T854</f>
        <v>4360</v>
      </c>
      <c r="U859" s="4"/>
      <c r="V859" s="3"/>
    </row>
    <row r="860" spans="1:22" ht="36.75" customHeight="1">
      <c r="A860" s="100" t="s">
        <v>979</v>
      </c>
      <c r="B860" s="100" t="s">
        <v>232</v>
      </c>
      <c r="C860" s="88" t="s">
        <v>791</v>
      </c>
      <c r="D860" s="100">
        <v>1963</v>
      </c>
      <c r="E860" s="102" t="s">
        <v>77</v>
      </c>
      <c r="F860" s="102" t="s">
        <v>349</v>
      </c>
      <c r="G860" s="100">
        <v>5</v>
      </c>
      <c r="H860" s="100">
        <v>4</v>
      </c>
      <c r="I860" s="101">
        <v>3381.93</v>
      </c>
      <c r="J860" s="101">
        <v>3142.31</v>
      </c>
      <c r="K860" s="101">
        <v>3040.76</v>
      </c>
      <c r="L860" s="100">
        <v>160</v>
      </c>
      <c r="M860" s="65" t="s">
        <v>351</v>
      </c>
      <c r="N860" s="2">
        <v>1077996</v>
      </c>
      <c r="O860" s="48">
        <f>(N860-R860)*93.79%</f>
        <v>960499.8259800001</v>
      </c>
      <c r="P860" s="48">
        <f>(N860-R860)*6.21%*80%</f>
        <v>50877.099216</v>
      </c>
      <c r="Q860" s="48">
        <f>(N860-R860)*6.21%*20%</f>
        <v>12719.274804</v>
      </c>
      <c r="R860" s="48">
        <f>N860*5%</f>
        <v>53899.8</v>
      </c>
      <c r="S860" s="48">
        <f>N860/J860</f>
        <v>343.0584506302688</v>
      </c>
      <c r="T860" s="2">
        <f>T854</f>
        <v>4360</v>
      </c>
      <c r="U860" s="4" t="s">
        <v>1338</v>
      </c>
      <c r="V860" s="3"/>
    </row>
    <row r="861" spans="1:22" ht="71.25" customHeight="1">
      <c r="A861" s="100"/>
      <c r="B861" s="100"/>
      <c r="C861" s="88"/>
      <c r="D861" s="100"/>
      <c r="E861" s="102"/>
      <c r="F861" s="102"/>
      <c r="G861" s="100"/>
      <c r="H861" s="100"/>
      <c r="I861" s="101"/>
      <c r="J861" s="101"/>
      <c r="K861" s="101"/>
      <c r="L861" s="100"/>
      <c r="M861" s="65" t="s">
        <v>868</v>
      </c>
      <c r="N861" s="2">
        <v>2115753</v>
      </c>
      <c r="O861" s="48">
        <f>(N861-R861)*93.79%</f>
        <v>1885146.5017650002</v>
      </c>
      <c r="P861" s="48">
        <f>(N861-R861)*6.21%*80%</f>
        <v>99855.07858800002</v>
      </c>
      <c r="Q861" s="48">
        <f>(N861-R861)*6.21%*20%</f>
        <v>24963.769647000005</v>
      </c>
      <c r="R861" s="48">
        <f>N861*5%</f>
        <v>105787.65000000001</v>
      </c>
      <c r="S861" s="48">
        <f>N861/J860</f>
        <v>673.3113537493118</v>
      </c>
      <c r="T861" s="2">
        <f>T855</f>
        <v>4360</v>
      </c>
      <c r="U861" s="4" t="s">
        <v>1338</v>
      </c>
      <c r="V861" s="3"/>
    </row>
    <row r="862" spans="1:22" ht="89.25" customHeight="1">
      <c r="A862" s="100"/>
      <c r="B862" s="100"/>
      <c r="C862" s="88"/>
      <c r="D862" s="100"/>
      <c r="E862" s="102"/>
      <c r="F862" s="102"/>
      <c r="G862" s="100"/>
      <c r="H862" s="100"/>
      <c r="I862" s="101"/>
      <c r="J862" s="101"/>
      <c r="K862" s="101"/>
      <c r="L862" s="100"/>
      <c r="M862" s="65" t="s">
        <v>1350</v>
      </c>
      <c r="N862" s="2">
        <v>305947</v>
      </c>
      <c r="O862" s="48">
        <f>(N862-R862)*93.79%</f>
        <v>272600.30673500005</v>
      </c>
      <c r="P862" s="48">
        <f>(N862-R862)*6.21%*80%</f>
        <v>14439.474612000004</v>
      </c>
      <c r="Q862" s="48">
        <f>(N862-R862)*6.21%*20%</f>
        <v>3609.868653000001</v>
      </c>
      <c r="R862" s="48">
        <f>N862*5%</f>
        <v>15297.35</v>
      </c>
      <c r="S862" s="48">
        <f>N862/J860</f>
        <v>97.363722866299</v>
      </c>
      <c r="T862" s="2">
        <f>T857</f>
        <v>4360</v>
      </c>
      <c r="U862" s="4" t="s">
        <v>1338</v>
      </c>
      <c r="V862" s="3"/>
    </row>
    <row r="863" spans="1:22" ht="42.75" customHeight="1">
      <c r="A863" s="100"/>
      <c r="B863" s="100"/>
      <c r="C863" s="88"/>
      <c r="D863" s="100"/>
      <c r="E863" s="102"/>
      <c r="F863" s="102"/>
      <c r="G863" s="100"/>
      <c r="H863" s="100"/>
      <c r="I863" s="101"/>
      <c r="J863" s="101"/>
      <c r="K863" s="101"/>
      <c r="L863" s="100"/>
      <c r="M863" s="65" t="s">
        <v>350</v>
      </c>
      <c r="N863" s="2">
        <v>562649</v>
      </c>
      <c r="O863" s="48">
        <f>(N863-R863)*93.79%</f>
        <v>501323.0722450001</v>
      </c>
      <c r="P863" s="48">
        <f>(N863-R863)*6.21%*80%</f>
        <v>26554.782204000006</v>
      </c>
      <c r="Q863" s="48">
        <f>(N863-R863)*6.21%*20%</f>
        <v>6638.695551000002</v>
      </c>
      <c r="R863" s="48">
        <f>N863*5%</f>
        <v>28132.45</v>
      </c>
      <c r="S863" s="48">
        <f>N863/J860</f>
        <v>179.05585381455043</v>
      </c>
      <c r="T863" s="2">
        <f>T857</f>
        <v>4360</v>
      </c>
      <c r="U863" s="4" t="s">
        <v>1338</v>
      </c>
      <c r="V863" s="3"/>
    </row>
    <row r="864" spans="1:22" ht="45.75" customHeight="1">
      <c r="A864" s="100"/>
      <c r="B864" s="100"/>
      <c r="C864" s="88"/>
      <c r="D864" s="100"/>
      <c r="E864" s="102"/>
      <c r="F864" s="102"/>
      <c r="G864" s="100"/>
      <c r="H864" s="100"/>
      <c r="I864" s="101"/>
      <c r="J864" s="101"/>
      <c r="K864" s="101"/>
      <c r="L864" s="100"/>
      <c r="M864" s="65" t="s">
        <v>750</v>
      </c>
      <c r="N864" s="2">
        <v>739813</v>
      </c>
      <c r="O864" s="48">
        <f>(N864-R864)*93.79%</f>
        <v>659177.0820650001</v>
      </c>
      <c r="P864" s="48">
        <f>(N864-R864)*6.21%*80%</f>
        <v>34916.214348</v>
      </c>
      <c r="Q864" s="48">
        <f>(N864-R864)*6.21%*20%</f>
        <v>8729.053587</v>
      </c>
      <c r="R864" s="48">
        <f>N864*5%</f>
        <v>36990.65</v>
      </c>
      <c r="S864" s="48">
        <f>N864/J860</f>
        <v>235.43603272751574</v>
      </c>
      <c r="T864" s="2">
        <f>T858</f>
        <v>4360</v>
      </c>
      <c r="U864" s="4" t="s">
        <v>1338</v>
      </c>
      <c r="V864" s="3"/>
    </row>
    <row r="865" spans="1:22" ht="29.25" customHeight="1">
      <c r="A865" s="100"/>
      <c r="B865" s="100"/>
      <c r="C865" s="88"/>
      <c r="D865" s="100"/>
      <c r="E865" s="102"/>
      <c r="F865" s="102"/>
      <c r="G865" s="100"/>
      <c r="H865" s="100"/>
      <c r="I865" s="101"/>
      <c r="J865" s="101"/>
      <c r="K865" s="101"/>
      <c r="L865" s="100"/>
      <c r="M865" s="65" t="s">
        <v>67</v>
      </c>
      <c r="N865" s="2">
        <f>SUM(N860:N864)</f>
        <v>4802158</v>
      </c>
      <c r="O865" s="2">
        <v>4278746</v>
      </c>
      <c r="P865" s="2">
        <f>SUM(P860:P864)</f>
        <v>226642.64896800005</v>
      </c>
      <c r="Q865" s="2">
        <f>SUM(Q860:Q864)</f>
        <v>56660.66224200001</v>
      </c>
      <c r="R865" s="2">
        <f>SUM(R860:R864)</f>
        <v>240107.90000000002</v>
      </c>
      <c r="S865" s="48">
        <f>N865/J860</f>
        <v>1528.2254137879459</v>
      </c>
      <c r="T865" s="2">
        <f>T858</f>
        <v>4360</v>
      </c>
      <c r="U865" s="4"/>
      <c r="V865" s="3"/>
    </row>
    <row r="866" spans="1:22" ht="36.75" customHeight="1">
      <c r="A866" s="100" t="s">
        <v>980</v>
      </c>
      <c r="B866" s="100" t="s">
        <v>233</v>
      </c>
      <c r="C866" s="88" t="s">
        <v>535</v>
      </c>
      <c r="D866" s="100">
        <v>1969</v>
      </c>
      <c r="E866" s="102" t="s">
        <v>77</v>
      </c>
      <c r="F866" s="102" t="s">
        <v>358</v>
      </c>
      <c r="G866" s="100">
        <v>5</v>
      </c>
      <c r="H866" s="100">
        <v>6</v>
      </c>
      <c r="I866" s="101">
        <v>6278.83</v>
      </c>
      <c r="J866" s="101">
        <v>5753.31</v>
      </c>
      <c r="K866" s="101">
        <v>4245.77</v>
      </c>
      <c r="L866" s="100">
        <v>292</v>
      </c>
      <c r="M866" s="65" t="s">
        <v>351</v>
      </c>
      <c r="N866" s="2">
        <v>1083376</v>
      </c>
      <c r="O866" s="48">
        <f>(N866-R866)*93.79%</f>
        <v>965293.43288</v>
      </c>
      <c r="P866" s="48">
        <f>(N866-R866)*6.21%*80%</f>
        <v>51131.013696</v>
      </c>
      <c r="Q866" s="48">
        <f>(N866-R866)*6.21%*20%</f>
        <v>12782.753424</v>
      </c>
      <c r="R866" s="48">
        <f>N866*5%</f>
        <v>54168.8</v>
      </c>
      <c r="S866" s="48">
        <f>N866/J866</f>
        <v>188.30481931270867</v>
      </c>
      <c r="T866" s="2">
        <f>T858</f>
        <v>4360</v>
      </c>
      <c r="U866" s="4" t="s">
        <v>1338</v>
      </c>
      <c r="V866" s="3"/>
    </row>
    <row r="867" spans="1:22" ht="114" customHeight="1">
      <c r="A867" s="100"/>
      <c r="B867" s="100"/>
      <c r="C867" s="88"/>
      <c r="D867" s="100"/>
      <c r="E867" s="102"/>
      <c r="F867" s="102"/>
      <c r="G867" s="100"/>
      <c r="H867" s="100"/>
      <c r="I867" s="101"/>
      <c r="J867" s="101"/>
      <c r="K867" s="101"/>
      <c r="L867" s="100"/>
      <c r="M867" s="65" t="s">
        <v>1357</v>
      </c>
      <c r="N867" s="2">
        <v>2941529</v>
      </c>
      <c r="O867" s="48">
        <f>(N867-R867)*93.79%</f>
        <v>2620917.046645</v>
      </c>
      <c r="P867" s="48">
        <f>(N867-R867)*6.21%*80%</f>
        <v>138828.402684</v>
      </c>
      <c r="Q867" s="48">
        <f>(N867-R867)*6.21%*20%</f>
        <v>34707.100671</v>
      </c>
      <c r="R867" s="48">
        <f>N867*5%</f>
        <v>147076.45</v>
      </c>
      <c r="S867" s="48">
        <f>N867/J866</f>
        <v>511.2759437610697</v>
      </c>
      <c r="T867" s="2">
        <f>T860</f>
        <v>4360</v>
      </c>
      <c r="U867" s="4" t="s">
        <v>1338</v>
      </c>
      <c r="V867" s="3"/>
    </row>
    <row r="868" spans="1:22" ht="82.5" customHeight="1">
      <c r="A868" s="100"/>
      <c r="B868" s="100"/>
      <c r="C868" s="88"/>
      <c r="D868" s="100"/>
      <c r="E868" s="102"/>
      <c r="F868" s="102"/>
      <c r="G868" s="100"/>
      <c r="H868" s="100"/>
      <c r="I868" s="101"/>
      <c r="J868" s="101"/>
      <c r="K868" s="101"/>
      <c r="L868" s="100"/>
      <c r="M868" s="65" t="s">
        <v>1350</v>
      </c>
      <c r="N868" s="2">
        <v>476102</v>
      </c>
      <c r="O868" s="48">
        <f>(N868-R868)*93.79%</f>
        <v>424209.26251000003</v>
      </c>
      <c r="P868" s="48">
        <f>(N868-R868)*6.21%*80%</f>
        <v>22470.109992</v>
      </c>
      <c r="Q868" s="48">
        <f>(N868-R868)*6.21%*20%</f>
        <v>5617.527498</v>
      </c>
      <c r="R868" s="48">
        <f>N868*5%</f>
        <v>23805.100000000002</v>
      </c>
      <c r="S868" s="48">
        <f>N868/J866</f>
        <v>82.75271104807493</v>
      </c>
      <c r="T868" s="2">
        <f>T861</f>
        <v>4360</v>
      </c>
      <c r="U868" s="4" t="s">
        <v>1338</v>
      </c>
      <c r="V868" s="3"/>
    </row>
    <row r="869" spans="1:22" ht="45.75" customHeight="1">
      <c r="A869" s="100"/>
      <c r="B869" s="100"/>
      <c r="C869" s="88"/>
      <c r="D869" s="100"/>
      <c r="E869" s="102"/>
      <c r="F869" s="102"/>
      <c r="G869" s="100"/>
      <c r="H869" s="100"/>
      <c r="I869" s="101"/>
      <c r="J869" s="101"/>
      <c r="K869" s="101"/>
      <c r="L869" s="100"/>
      <c r="M869" s="65" t="s">
        <v>350</v>
      </c>
      <c r="N869" s="2">
        <v>831127</v>
      </c>
      <c r="O869" s="48">
        <f>(N869-R869)*93.79%</f>
        <v>740538.3126350001</v>
      </c>
      <c r="P869" s="48">
        <f>(N869-R869)*6.21%*80%</f>
        <v>39225.86989200001</v>
      </c>
      <c r="Q869" s="48">
        <f>(N869-R869)*6.21%*20%</f>
        <v>9806.467473000002</v>
      </c>
      <c r="R869" s="48">
        <f>N869*5%</f>
        <v>41556.350000000006</v>
      </c>
      <c r="S869" s="48">
        <f>N869/J866</f>
        <v>144.4606669899588</v>
      </c>
      <c r="T869" s="2">
        <f>T862</f>
        <v>4360</v>
      </c>
      <c r="U869" s="4" t="s">
        <v>1338</v>
      </c>
      <c r="V869" s="3"/>
    </row>
    <row r="870" spans="1:22" ht="45.75" customHeight="1">
      <c r="A870" s="100"/>
      <c r="B870" s="100"/>
      <c r="C870" s="88"/>
      <c r="D870" s="100"/>
      <c r="E870" s="102"/>
      <c r="F870" s="102"/>
      <c r="G870" s="100"/>
      <c r="H870" s="100"/>
      <c r="I870" s="101"/>
      <c r="J870" s="101"/>
      <c r="K870" s="101"/>
      <c r="L870" s="100"/>
      <c r="M870" s="65" t="s">
        <v>750</v>
      </c>
      <c r="N870" s="2">
        <v>1420709</v>
      </c>
      <c r="O870" s="48">
        <f>(N870-R870)*93.79%</f>
        <v>1265858.8225450001</v>
      </c>
      <c r="P870" s="48">
        <f>(N870-R870)*6.21%*80%</f>
        <v>67051.78196400001</v>
      </c>
      <c r="Q870" s="48">
        <f>(N870-R870)*6.21%*20%</f>
        <v>16762.945491000002</v>
      </c>
      <c r="R870" s="48">
        <f>N870*5%</f>
        <v>71035.45</v>
      </c>
      <c r="S870" s="48">
        <f>N870/J866</f>
        <v>246.93767587701686</v>
      </c>
      <c r="T870" s="2">
        <f>T863</f>
        <v>4360</v>
      </c>
      <c r="U870" s="4" t="s">
        <v>1338</v>
      </c>
      <c r="V870" s="3"/>
    </row>
    <row r="871" spans="1:22" ht="30" customHeight="1">
      <c r="A871" s="100"/>
      <c r="B871" s="100"/>
      <c r="C871" s="88"/>
      <c r="D871" s="100"/>
      <c r="E871" s="102"/>
      <c r="F871" s="102"/>
      <c r="G871" s="100"/>
      <c r="H871" s="100"/>
      <c r="I871" s="101"/>
      <c r="J871" s="101"/>
      <c r="K871" s="101"/>
      <c r="L871" s="100"/>
      <c r="M871" s="65" t="s">
        <v>67</v>
      </c>
      <c r="N871" s="2">
        <f>SUM(N866:N870)</f>
        <v>6752843</v>
      </c>
      <c r="O871" s="2">
        <f>SUM(O866:O870)</f>
        <v>6016816.877215</v>
      </c>
      <c r="P871" s="2">
        <f>SUM(P866:P870)</f>
        <v>318707.17822800006</v>
      </c>
      <c r="Q871" s="2">
        <f>SUM(Q866:Q870)</f>
        <v>79676.79455700002</v>
      </c>
      <c r="R871" s="2">
        <f>SUM(R866:R870)</f>
        <v>337642.15</v>
      </c>
      <c r="S871" s="48">
        <f>N871/J866</f>
        <v>1173.731816988829</v>
      </c>
      <c r="T871" s="2">
        <f>T863</f>
        <v>4360</v>
      </c>
      <c r="U871" s="4"/>
      <c r="V871" s="3"/>
    </row>
    <row r="872" spans="1:22" ht="17.25" customHeight="1">
      <c r="A872" s="100" t="s">
        <v>981</v>
      </c>
      <c r="B872" s="100" t="s">
        <v>234</v>
      </c>
      <c r="C872" s="88" t="s">
        <v>786</v>
      </c>
      <c r="D872" s="100">
        <v>1973</v>
      </c>
      <c r="E872" s="102" t="s">
        <v>77</v>
      </c>
      <c r="F872" s="102" t="s">
        <v>358</v>
      </c>
      <c r="G872" s="100">
        <v>5</v>
      </c>
      <c r="H872" s="100" t="s">
        <v>860</v>
      </c>
      <c r="I872" s="101">
        <v>5322.06</v>
      </c>
      <c r="J872" s="101">
        <v>4841.36</v>
      </c>
      <c r="K872" s="101">
        <v>3615.89</v>
      </c>
      <c r="L872" s="100">
        <v>208</v>
      </c>
      <c r="M872" s="65" t="s">
        <v>351</v>
      </c>
      <c r="N872" s="2">
        <v>945933</v>
      </c>
      <c r="O872" s="48">
        <f>(N872-R872)*93.79%</f>
        <v>842831.0326650001</v>
      </c>
      <c r="P872" s="48">
        <f>(N872-R872)*6.21%*80%</f>
        <v>44644.253868</v>
      </c>
      <c r="Q872" s="48">
        <f>(N872-R872)*6.21%*20%</f>
        <v>11161.063467</v>
      </c>
      <c r="R872" s="48">
        <f>N872*5%</f>
        <v>47296.65</v>
      </c>
      <c r="S872" s="48">
        <f>N872/J872</f>
        <v>195.3858006841053</v>
      </c>
      <c r="T872" s="2">
        <f>T863</f>
        <v>4360</v>
      </c>
      <c r="U872" s="4" t="s">
        <v>1338</v>
      </c>
      <c r="V872" s="3"/>
    </row>
    <row r="873" spans="1:22" ht="62.25" customHeight="1">
      <c r="A873" s="100"/>
      <c r="B873" s="100"/>
      <c r="C873" s="88"/>
      <c r="D873" s="100"/>
      <c r="E873" s="102"/>
      <c r="F873" s="102"/>
      <c r="G873" s="100"/>
      <c r="H873" s="100"/>
      <c r="I873" s="101"/>
      <c r="J873" s="101"/>
      <c r="K873" s="101"/>
      <c r="L873" s="100"/>
      <c r="M873" s="65" t="s">
        <v>1358</v>
      </c>
      <c r="N873" s="2">
        <v>4091640</v>
      </c>
      <c r="O873" s="48">
        <f>(N873-R873)*93.79%</f>
        <v>3645671.6982000005</v>
      </c>
      <c r="P873" s="48">
        <f>(N873-R873)*6.21%*80%</f>
        <v>193109.04144000003</v>
      </c>
      <c r="Q873" s="48">
        <f>(N873-R873)*6.21%*20%</f>
        <v>48277.26036000001</v>
      </c>
      <c r="R873" s="48">
        <f>N873*5%</f>
        <v>204582</v>
      </c>
      <c r="S873" s="48">
        <f>N873/J872</f>
        <v>845.1426871788093</v>
      </c>
      <c r="T873" s="2">
        <f>T865</f>
        <v>4360</v>
      </c>
      <c r="U873" s="4" t="s">
        <v>1338</v>
      </c>
      <c r="V873" s="3"/>
    </row>
    <row r="874" spans="1:22" ht="78" customHeight="1">
      <c r="A874" s="100"/>
      <c r="B874" s="100"/>
      <c r="C874" s="88"/>
      <c r="D874" s="100"/>
      <c r="E874" s="102"/>
      <c r="F874" s="102"/>
      <c r="G874" s="100"/>
      <c r="H874" s="100"/>
      <c r="I874" s="101"/>
      <c r="J874" s="101"/>
      <c r="K874" s="101"/>
      <c r="L874" s="100"/>
      <c r="M874" s="65" t="s">
        <v>1350</v>
      </c>
      <c r="N874" s="2">
        <v>405398</v>
      </c>
      <c r="O874" s="48">
        <f>(N874-R874)*93.79%</f>
        <v>361211.64499</v>
      </c>
      <c r="P874" s="48">
        <f>(N874-R874)*6.21%*80%</f>
        <v>19133.164008</v>
      </c>
      <c r="Q874" s="48">
        <f>(N874-R874)*6.21%*20%</f>
        <v>4783.291002</v>
      </c>
      <c r="R874" s="48">
        <f>N874*5%</f>
        <v>20269.9</v>
      </c>
      <c r="S874" s="48">
        <f>N874/J872</f>
        <v>83.73638812234579</v>
      </c>
      <c r="T874" s="2">
        <f>T867</f>
        <v>4360</v>
      </c>
      <c r="U874" s="4" t="s">
        <v>1338</v>
      </c>
      <c r="V874" s="3"/>
    </row>
    <row r="875" spans="1:22" ht="33" customHeight="1">
      <c r="A875" s="100"/>
      <c r="B875" s="100"/>
      <c r="C875" s="88"/>
      <c r="D875" s="100"/>
      <c r="E875" s="102"/>
      <c r="F875" s="102"/>
      <c r="G875" s="100"/>
      <c r="H875" s="100"/>
      <c r="I875" s="101"/>
      <c r="J875" s="101"/>
      <c r="K875" s="101"/>
      <c r="L875" s="100"/>
      <c r="M875" s="65" t="s">
        <v>350</v>
      </c>
      <c r="N875" s="2">
        <v>671668</v>
      </c>
      <c r="O875" s="48">
        <f>(N875-R875)*93.79%</f>
        <v>598459.54634</v>
      </c>
      <c r="P875" s="48">
        <f>(N875-R875)*6.21%*80%</f>
        <v>31700.042928</v>
      </c>
      <c r="Q875" s="48">
        <f>(N875-R875)*6.21%*20%</f>
        <v>7925.010732</v>
      </c>
      <c r="R875" s="48">
        <f>N875*5%</f>
        <v>33583.4</v>
      </c>
      <c r="S875" s="48">
        <f>N875/J872</f>
        <v>138.7353966653998</v>
      </c>
      <c r="T875" s="2">
        <f>T867</f>
        <v>4360</v>
      </c>
      <c r="U875" s="4" t="s">
        <v>1338</v>
      </c>
      <c r="V875" s="3"/>
    </row>
    <row r="876" spans="1:22" ht="32.25" customHeight="1">
      <c r="A876" s="100"/>
      <c r="B876" s="100"/>
      <c r="C876" s="88"/>
      <c r="D876" s="100"/>
      <c r="E876" s="102"/>
      <c r="F876" s="102"/>
      <c r="G876" s="100"/>
      <c r="H876" s="100"/>
      <c r="I876" s="101"/>
      <c r="J876" s="101"/>
      <c r="K876" s="101"/>
      <c r="L876" s="100"/>
      <c r="M876" s="65" t="s">
        <v>750</v>
      </c>
      <c r="N876" s="2">
        <v>1186551</v>
      </c>
      <c r="O876" s="48">
        <f>(N876-R876)*93.79%</f>
        <v>1057222.873755</v>
      </c>
      <c r="P876" s="48">
        <f>(N876-R876)*6.21%*80%</f>
        <v>56000.46099600001</v>
      </c>
      <c r="Q876" s="48">
        <f>(N876-R876)*6.21%*20%</f>
        <v>14000.115249000002</v>
      </c>
      <c r="R876" s="48">
        <f>N876*5%</f>
        <v>59327.55</v>
      </c>
      <c r="S876" s="48">
        <f>N876/J872</f>
        <v>245.08629806500653</v>
      </c>
      <c r="T876" s="2">
        <f>T868</f>
        <v>4360</v>
      </c>
      <c r="U876" s="4" t="s">
        <v>1338</v>
      </c>
      <c r="V876" s="3"/>
    </row>
    <row r="877" spans="1:22" ht="33" customHeight="1">
      <c r="A877" s="100"/>
      <c r="B877" s="100"/>
      <c r="C877" s="88"/>
      <c r="D877" s="100"/>
      <c r="E877" s="102"/>
      <c r="F877" s="102"/>
      <c r="G877" s="100"/>
      <c r="H877" s="100"/>
      <c r="I877" s="101"/>
      <c r="J877" s="101"/>
      <c r="K877" s="101"/>
      <c r="L877" s="100"/>
      <c r="M877" s="65" t="s">
        <v>67</v>
      </c>
      <c r="N877" s="2">
        <f>SUM(N872:N876)</f>
        <v>7301190</v>
      </c>
      <c r="O877" s="2">
        <v>6505396</v>
      </c>
      <c r="P877" s="2">
        <f>SUM(P872:P876)</f>
        <v>344586.96324000007</v>
      </c>
      <c r="Q877" s="2">
        <f>SUM(Q872:Q876)</f>
        <v>86146.74081000002</v>
      </c>
      <c r="R877" s="2">
        <f>SUM(R872:R876)</f>
        <v>365059.5</v>
      </c>
      <c r="S877" s="48">
        <f>N877/J872</f>
        <v>1508.0865707156668</v>
      </c>
      <c r="T877" s="2">
        <f>T868</f>
        <v>4360</v>
      </c>
      <c r="U877" s="4"/>
      <c r="V877" s="3"/>
    </row>
    <row r="878" spans="1:22" ht="17.25" customHeight="1">
      <c r="A878" s="100" t="s">
        <v>982</v>
      </c>
      <c r="B878" s="100" t="s">
        <v>235</v>
      </c>
      <c r="C878" s="88" t="s">
        <v>1</v>
      </c>
      <c r="D878" s="100">
        <v>1969</v>
      </c>
      <c r="E878" s="102" t="s">
        <v>77</v>
      </c>
      <c r="F878" s="102" t="s">
        <v>358</v>
      </c>
      <c r="G878" s="100">
        <v>5</v>
      </c>
      <c r="H878" s="100">
        <v>6</v>
      </c>
      <c r="I878" s="101">
        <v>5862.15</v>
      </c>
      <c r="J878" s="101">
        <v>5843.7</v>
      </c>
      <c r="K878" s="101">
        <v>4382.07</v>
      </c>
      <c r="L878" s="100">
        <v>280</v>
      </c>
      <c r="M878" s="65" t="s">
        <v>351</v>
      </c>
      <c r="N878" s="2">
        <v>1030738</v>
      </c>
      <c r="O878" s="48">
        <f>(N878-R878)*93.79%</f>
        <v>918392.71169</v>
      </c>
      <c r="P878" s="48">
        <f>(N878-R878)*6.21%*80%</f>
        <v>48646.71064800001</v>
      </c>
      <c r="Q878" s="48">
        <f>(N878-R878)*6.21%*20%</f>
        <v>12161.677662000002</v>
      </c>
      <c r="R878" s="48">
        <f>N878*5%</f>
        <v>51536.9</v>
      </c>
      <c r="S878" s="48">
        <f>N878/J878</f>
        <v>176.3844824340743</v>
      </c>
      <c r="T878" s="2">
        <f>T868</f>
        <v>4360</v>
      </c>
      <c r="U878" s="4" t="s">
        <v>1338</v>
      </c>
      <c r="V878" s="3"/>
    </row>
    <row r="879" spans="1:22" ht="28.5" customHeight="1">
      <c r="A879" s="100"/>
      <c r="B879" s="100"/>
      <c r="C879" s="88"/>
      <c r="D879" s="100"/>
      <c r="E879" s="102"/>
      <c r="F879" s="102"/>
      <c r="G879" s="100"/>
      <c r="H879" s="100"/>
      <c r="I879" s="101"/>
      <c r="J879" s="101"/>
      <c r="K879" s="101"/>
      <c r="L879" s="100"/>
      <c r="M879" s="65" t="s">
        <v>2</v>
      </c>
      <c r="N879" s="2">
        <v>355454</v>
      </c>
      <c r="O879" s="48">
        <f>(N879-R879)*93.79%</f>
        <v>316711.29127</v>
      </c>
      <c r="P879" s="48">
        <f>(N879-R879)*6.21%*80%</f>
        <v>16776.006984000003</v>
      </c>
      <c r="Q879" s="48">
        <f>(N879-R879)*6.21%*20%</f>
        <v>4194.001746000001</v>
      </c>
      <c r="R879" s="48">
        <f>N879*5%</f>
        <v>17772.7</v>
      </c>
      <c r="S879" s="48">
        <f>N879/J878</f>
        <v>60.826873385012924</v>
      </c>
      <c r="T879" s="2">
        <f>T869</f>
        <v>4360</v>
      </c>
      <c r="U879" s="4" t="s">
        <v>1338</v>
      </c>
      <c r="V879" s="3"/>
    </row>
    <row r="880" spans="1:22" ht="45" customHeight="1">
      <c r="A880" s="100"/>
      <c r="B880" s="100"/>
      <c r="C880" s="88"/>
      <c r="D880" s="100"/>
      <c r="E880" s="102"/>
      <c r="F880" s="102"/>
      <c r="G880" s="100"/>
      <c r="H880" s="100"/>
      <c r="I880" s="101"/>
      <c r="J880" s="101"/>
      <c r="K880" s="101"/>
      <c r="L880" s="100"/>
      <c r="M880" s="65" t="s">
        <v>754</v>
      </c>
      <c r="N880" s="2">
        <v>191966</v>
      </c>
      <c r="O880" s="48">
        <f>(N880-R880)*93.79%</f>
        <v>171042.66583</v>
      </c>
      <c r="P880" s="48">
        <f>(N880-R880)*6.21%*80%</f>
        <v>9060.027336000001</v>
      </c>
      <c r="Q880" s="48">
        <f>(N880-R880)*6.21%*20%</f>
        <v>2265.0068340000003</v>
      </c>
      <c r="R880" s="48">
        <f>N880*5%</f>
        <v>9598.300000000001</v>
      </c>
      <c r="S880" s="48">
        <f>N880/J878</f>
        <v>32.85007786162876</v>
      </c>
      <c r="T880" s="2">
        <f>T871</f>
        <v>4360</v>
      </c>
      <c r="U880" s="4" t="s">
        <v>1338</v>
      </c>
      <c r="V880" s="3"/>
    </row>
    <row r="881" spans="1:22" ht="28.5" customHeight="1">
      <c r="A881" s="100"/>
      <c r="B881" s="100"/>
      <c r="C881" s="88"/>
      <c r="D881" s="100"/>
      <c r="E881" s="102"/>
      <c r="F881" s="102"/>
      <c r="G881" s="100"/>
      <c r="H881" s="100"/>
      <c r="I881" s="101"/>
      <c r="J881" s="101"/>
      <c r="K881" s="101"/>
      <c r="L881" s="100"/>
      <c r="M881" s="65" t="s">
        <v>67</v>
      </c>
      <c r="N881" s="2">
        <f>SUM(N878:N880)</f>
        <v>1578158</v>
      </c>
      <c r="O881" s="2">
        <v>1406146</v>
      </c>
      <c r="P881" s="2">
        <f>SUM(P878:P880)</f>
        <v>74482.74496800001</v>
      </c>
      <c r="Q881" s="2">
        <f>SUM(Q878:Q880)</f>
        <v>18620.686242000003</v>
      </c>
      <c r="R881" s="2">
        <f>SUM(R878:R880)</f>
        <v>78907.90000000001</v>
      </c>
      <c r="S881" s="48">
        <f>N881/J878</f>
        <v>270.061433680716</v>
      </c>
      <c r="T881" s="2">
        <f>T871</f>
        <v>4360</v>
      </c>
      <c r="U881" s="4"/>
      <c r="V881" s="3"/>
    </row>
    <row r="882" spans="1:22" ht="17.25" customHeight="1">
      <c r="A882" s="100" t="s">
        <v>983</v>
      </c>
      <c r="B882" s="100" t="s">
        <v>238</v>
      </c>
      <c r="C882" s="88" t="s">
        <v>3</v>
      </c>
      <c r="D882" s="100">
        <v>1974</v>
      </c>
      <c r="E882" s="102" t="s">
        <v>77</v>
      </c>
      <c r="F882" s="102" t="s">
        <v>358</v>
      </c>
      <c r="G882" s="100">
        <v>5</v>
      </c>
      <c r="H882" s="100">
        <v>8</v>
      </c>
      <c r="I882" s="101">
        <v>6538.87</v>
      </c>
      <c r="J882" s="101">
        <v>5674</v>
      </c>
      <c r="K882" s="101">
        <v>5284.45</v>
      </c>
      <c r="L882" s="100">
        <v>246</v>
      </c>
      <c r="M882" s="65" t="s">
        <v>351</v>
      </c>
      <c r="N882" s="2">
        <v>1250434</v>
      </c>
      <c r="O882" s="48">
        <f aca="true" t="shared" si="111" ref="O882:O887">(N882-R882)*93.79%</f>
        <v>1114142.9461700001</v>
      </c>
      <c r="P882" s="48">
        <f aca="true" t="shared" si="112" ref="P882:P887">(N882-R882)*6.21%*80%</f>
        <v>59015.48306400001</v>
      </c>
      <c r="Q882" s="48">
        <f aca="true" t="shared" si="113" ref="Q882:Q887">(N882-R882)*6.21%*20%</f>
        <v>14753.870766000002</v>
      </c>
      <c r="R882" s="48">
        <f aca="true" t="shared" si="114" ref="R882:R887">N882*5%</f>
        <v>62521.700000000004</v>
      </c>
      <c r="S882" s="48">
        <f>N882/J882</f>
        <v>220.37962636587946</v>
      </c>
      <c r="T882" s="2">
        <f>T871</f>
        <v>4360</v>
      </c>
      <c r="U882" s="4" t="s">
        <v>1338</v>
      </c>
      <c r="V882" s="3"/>
    </row>
    <row r="883" spans="1:22" ht="96" customHeight="1">
      <c r="A883" s="100"/>
      <c r="B883" s="100"/>
      <c r="C883" s="88"/>
      <c r="D883" s="100"/>
      <c r="E883" s="102"/>
      <c r="F883" s="102"/>
      <c r="G883" s="100"/>
      <c r="H883" s="100"/>
      <c r="I883" s="101"/>
      <c r="J883" s="101"/>
      <c r="K883" s="101"/>
      <c r="L883" s="100"/>
      <c r="M883" s="65" t="s">
        <v>1357</v>
      </c>
      <c r="N883" s="2">
        <v>3187438</v>
      </c>
      <c r="O883" s="48">
        <f t="shared" si="111"/>
        <v>2840023.1951900003</v>
      </c>
      <c r="P883" s="48">
        <f t="shared" si="112"/>
        <v>150434.323848</v>
      </c>
      <c r="Q883" s="48">
        <f t="shared" si="113"/>
        <v>37608.580962</v>
      </c>
      <c r="R883" s="48">
        <f t="shared" si="114"/>
        <v>159371.90000000002</v>
      </c>
      <c r="S883" s="48">
        <f>N883/J882</f>
        <v>561.762072611914</v>
      </c>
      <c r="T883" s="2">
        <f>T873</f>
        <v>4360</v>
      </c>
      <c r="U883" s="4" t="s">
        <v>1338</v>
      </c>
      <c r="V883" s="3"/>
    </row>
    <row r="884" spans="1:22" ht="42" customHeight="1">
      <c r="A884" s="100"/>
      <c r="B884" s="100"/>
      <c r="C884" s="88"/>
      <c r="D884" s="100"/>
      <c r="E884" s="102"/>
      <c r="F884" s="102"/>
      <c r="G884" s="100"/>
      <c r="H884" s="100"/>
      <c r="I884" s="101"/>
      <c r="J884" s="101"/>
      <c r="K884" s="101"/>
      <c r="L884" s="100"/>
      <c r="M884" s="65" t="s">
        <v>414</v>
      </c>
      <c r="N884" s="2">
        <v>1730151</v>
      </c>
      <c r="O884" s="48">
        <f t="shared" si="111"/>
        <v>1541573.191755</v>
      </c>
      <c r="P884" s="48">
        <f t="shared" si="112"/>
        <v>81656.206596</v>
      </c>
      <c r="Q884" s="48">
        <f t="shared" si="113"/>
        <v>20414.051649</v>
      </c>
      <c r="R884" s="48">
        <f t="shared" si="114"/>
        <v>86507.55</v>
      </c>
      <c r="S884" s="48">
        <f>N884/J882</f>
        <v>304.9261543884385</v>
      </c>
      <c r="T884" s="2">
        <f>T874</f>
        <v>4360</v>
      </c>
      <c r="U884" s="4" t="s">
        <v>1338</v>
      </c>
      <c r="V884" s="3"/>
    </row>
    <row r="885" spans="1:22" ht="72" customHeight="1">
      <c r="A885" s="100"/>
      <c r="B885" s="100"/>
      <c r="C885" s="88"/>
      <c r="D885" s="100"/>
      <c r="E885" s="102"/>
      <c r="F885" s="102"/>
      <c r="G885" s="100"/>
      <c r="H885" s="100"/>
      <c r="I885" s="101"/>
      <c r="J885" s="101"/>
      <c r="K885" s="101"/>
      <c r="L885" s="100"/>
      <c r="M885" s="65" t="s">
        <v>1350</v>
      </c>
      <c r="N885" s="2">
        <v>689619</v>
      </c>
      <c r="O885" s="48">
        <f t="shared" si="111"/>
        <v>614453.9770950001</v>
      </c>
      <c r="P885" s="48">
        <f t="shared" si="112"/>
        <v>32547.258324000002</v>
      </c>
      <c r="Q885" s="48">
        <f t="shared" si="113"/>
        <v>8136.8145810000005</v>
      </c>
      <c r="R885" s="48">
        <f t="shared" si="114"/>
        <v>34480.950000000004</v>
      </c>
      <c r="S885" s="48">
        <f>N885/J882</f>
        <v>121.54018329221009</v>
      </c>
      <c r="T885" s="2">
        <f>T876</f>
        <v>4360</v>
      </c>
      <c r="U885" s="4" t="s">
        <v>1338</v>
      </c>
      <c r="V885" s="3"/>
    </row>
    <row r="886" spans="1:22" ht="30" customHeight="1">
      <c r="A886" s="100"/>
      <c r="B886" s="100"/>
      <c r="C886" s="88"/>
      <c r="D886" s="100"/>
      <c r="E886" s="102"/>
      <c r="F886" s="102"/>
      <c r="G886" s="100"/>
      <c r="H886" s="100"/>
      <c r="I886" s="101"/>
      <c r="J886" s="101"/>
      <c r="K886" s="101"/>
      <c r="L886" s="100"/>
      <c r="M886" s="65" t="s">
        <v>350</v>
      </c>
      <c r="N886" s="2">
        <v>1176717</v>
      </c>
      <c r="O886" s="48">
        <f t="shared" si="111"/>
        <v>1048460.730585</v>
      </c>
      <c r="P886" s="48">
        <f t="shared" si="112"/>
        <v>55536.335532</v>
      </c>
      <c r="Q886" s="48">
        <f t="shared" si="113"/>
        <v>13884.083883</v>
      </c>
      <c r="R886" s="48">
        <f t="shared" si="114"/>
        <v>58835.850000000006</v>
      </c>
      <c r="S886" s="48">
        <f>N886/J882</f>
        <v>207.38755727881565</v>
      </c>
      <c r="T886" s="2">
        <f>T879</f>
        <v>4360</v>
      </c>
      <c r="U886" s="4" t="s">
        <v>1338</v>
      </c>
      <c r="V886" s="3"/>
    </row>
    <row r="887" spans="1:22" ht="32.25" customHeight="1">
      <c r="A887" s="100"/>
      <c r="B887" s="100"/>
      <c r="C887" s="88"/>
      <c r="D887" s="100"/>
      <c r="E887" s="102"/>
      <c r="F887" s="102"/>
      <c r="G887" s="100"/>
      <c r="H887" s="100"/>
      <c r="I887" s="101"/>
      <c r="J887" s="101"/>
      <c r="K887" s="101"/>
      <c r="L887" s="100"/>
      <c r="M887" s="65" t="s">
        <v>750</v>
      </c>
      <c r="N887" s="2">
        <v>1239631</v>
      </c>
      <c r="O887" s="48">
        <f t="shared" si="111"/>
        <v>1104517.419155</v>
      </c>
      <c r="P887" s="48">
        <f t="shared" si="112"/>
        <v>58505.62467600001</v>
      </c>
      <c r="Q887" s="48">
        <f t="shared" si="113"/>
        <v>14626.406169000002</v>
      </c>
      <c r="R887" s="48">
        <f t="shared" si="114"/>
        <v>61981.55</v>
      </c>
      <c r="S887" s="48">
        <f>N887/J882</f>
        <v>218.47567853366232</v>
      </c>
      <c r="T887" s="2">
        <f>T879</f>
        <v>4360</v>
      </c>
      <c r="U887" s="4" t="s">
        <v>1338</v>
      </c>
      <c r="V887" s="3"/>
    </row>
    <row r="888" spans="1:22" ht="29.25" customHeight="1">
      <c r="A888" s="100"/>
      <c r="B888" s="100"/>
      <c r="C888" s="88"/>
      <c r="D888" s="100"/>
      <c r="E888" s="102"/>
      <c r="F888" s="102"/>
      <c r="G888" s="100"/>
      <c r="H888" s="100"/>
      <c r="I888" s="101"/>
      <c r="J888" s="101"/>
      <c r="K888" s="101"/>
      <c r="L888" s="100"/>
      <c r="M888" s="65" t="s">
        <v>67</v>
      </c>
      <c r="N888" s="2">
        <f>SUM(N882:N887)</f>
        <v>9273990</v>
      </c>
      <c r="O888" s="2">
        <f>SUM(O882:O887)</f>
        <v>8263171.45995</v>
      </c>
      <c r="P888" s="2">
        <f>SUM(P882:P887)</f>
        <v>437695.23204000003</v>
      </c>
      <c r="Q888" s="2">
        <f>SUM(Q882:Q887)</f>
        <v>109423.80801000001</v>
      </c>
      <c r="R888" s="2">
        <f>SUM(R882:R887)</f>
        <v>463699.50000000006</v>
      </c>
      <c r="S888" s="48">
        <f>N888/J882</f>
        <v>1634.47127247092</v>
      </c>
      <c r="T888" s="2">
        <f>T879</f>
        <v>4360</v>
      </c>
      <c r="U888" s="4"/>
      <c r="V888" s="3"/>
    </row>
    <row r="889" spans="1:22" ht="21" customHeight="1">
      <c r="A889" s="100" t="s">
        <v>984</v>
      </c>
      <c r="B889" s="100" t="s">
        <v>239</v>
      </c>
      <c r="C889" s="88" t="s">
        <v>5</v>
      </c>
      <c r="D889" s="100">
        <v>1974</v>
      </c>
      <c r="E889" s="102" t="s">
        <v>77</v>
      </c>
      <c r="F889" s="102" t="s">
        <v>358</v>
      </c>
      <c r="G889" s="100">
        <v>5</v>
      </c>
      <c r="H889" s="100">
        <v>8</v>
      </c>
      <c r="I889" s="101">
        <v>6538.69</v>
      </c>
      <c r="J889" s="101">
        <v>5653.4</v>
      </c>
      <c r="K889" s="101">
        <v>4804.24</v>
      </c>
      <c r="L889" s="100">
        <v>225</v>
      </c>
      <c r="M889" s="65" t="s">
        <v>351</v>
      </c>
      <c r="N889" s="2">
        <v>1250434</v>
      </c>
      <c r="O889" s="48">
        <f>(N889-R889)*93.79%</f>
        <v>1114142.9461700001</v>
      </c>
      <c r="P889" s="48">
        <f>(N889-R889)*6.21%*80%</f>
        <v>59015.48306400001</v>
      </c>
      <c r="Q889" s="48">
        <f>(N889-R889)*6.21%*20%</f>
        <v>14753.870766000002</v>
      </c>
      <c r="R889" s="48">
        <f>N889*5%</f>
        <v>62521.700000000004</v>
      </c>
      <c r="S889" s="48">
        <f>N889/J889</f>
        <v>221.18265114798177</v>
      </c>
      <c r="T889" s="2">
        <f>T880</f>
        <v>4360</v>
      </c>
      <c r="U889" s="4" t="s">
        <v>1338</v>
      </c>
      <c r="V889" s="3"/>
    </row>
    <row r="890" spans="1:22" ht="31.5" customHeight="1">
      <c r="A890" s="100"/>
      <c r="B890" s="100"/>
      <c r="C890" s="88"/>
      <c r="D890" s="100"/>
      <c r="E890" s="102"/>
      <c r="F890" s="102"/>
      <c r="G890" s="100"/>
      <c r="H890" s="100"/>
      <c r="I890" s="101"/>
      <c r="J890" s="101"/>
      <c r="K890" s="101"/>
      <c r="L890" s="100"/>
      <c r="M890" s="65" t="s">
        <v>350</v>
      </c>
      <c r="N890" s="2">
        <v>1088470</v>
      </c>
      <c r="O890" s="48">
        <f>(N890-R890)*93.79%</f>
        <v>969832.21235</v>
      </c>
      <c r="P890" s="48">
        <f>(N890-R890)*6.21%*80%</f>
        <v>51371.430120000005</v>
      </c>
      <c r="Q890" s="48">
        <f>(N890-R890)*6.21%*20%</f>
        <v>12842.857530000001</v>
      </c>
      <c r="R890" s="48">
        <f>N890*5%</f>
        <v>54423.5</v>
      </c>
      <c r="S890" s="48">
        <f>N890/J889</f>
        <v>192.53369653659746</v>
      </c>
      <c r="T890" s="2">
        <f>T880</f>
        <v>4360</v>
      </c>
      <c r="U890" s="4" t="s">
        <v>1338</v>
      </c>
      <c r="V890" s="3"/>
    </row>
    <row r="891" spans="1:22" ht="56.25" customHeight="1">
      <c r="A891" s="100"/>
      <c r="B891" s="100"/>
      <c r="C891" s="88"/>
      <c r="D891" s="100"/>
      <c r="E891" s="102"/>
      <c r="F891" s="102"/>
      <c r="G891" s="100"/>
      <c r="H891" s="100"/>
      <c r="I891" s="101"/>
      <c r="J891" s="101"/>
      <c r="K891" s="101"/>
      <c r="L891" s="100"/>
      <c r="M891" s="65" t="s">
        <v>67</v>
      </c>
      <c r="N891" s="2">
        <f>SUM(N889:N890)</f>
        <v>2338904</v>
      </c>
      <c r="O891" s="2">
        <f>SUM(O889:O890)</f>
        <v>2083975.15852</v>
      </c>
      <c r="P891" s="2">
        <f>SUM(P889:P890)</f>
        <v>110386.913184</v>
      </c>
      <c r="Q891" s="2">
        <f>SUM(Q889:Q890)</f>
        <v>27596.728296</v>
      </c>
      <c r="R891" s="2">
        <f>SUM(R889:R890)</f>
        <v>116945.20000000001</v>
      </c>
      <c r="S891" s="48">
        <f>N891/J889</f>
        <v>413.7163476845792</v>
      </c>
      <c r="T891" s="2">
        <f>T880</f>
        <v>4360</v>
      </c>
      <c r="U891" s="4"/>
      <c r="V891" s="3"/>
    </row>
    <row r="892" spans="1:22" ht="29.25" customHeight="1">
      <c r="A892" s="100" t="s">
        <v>985</v>
      </c>
      <c r="B892" s="100" t="s">
        <v>240</v>
      </c>
      <c r="C892" s="88" t="s">
        <v>4</v>
      </c>
      <c r="D892" s="100">
        <v>1974</v>
      </c>
      <c r="E892" s="102" t="s">
        <v>77</v>
      </c>
      <c r="F892" s="102" t="s">
        <v>358</v>
      </c>
      <c r="G892" s="100">
        <v>5</v>
      </c>
      <c r="H892" s="100">
        <v>6</v>
      </c>
      <c r="I892" s="101">
        <v>4244.61</v>
      </c>
      <c r="J892" s="101">
        <v>4229.25</v>
      </c>
      <c r="K892" s="101">
        <v>3745.94</v>
      </c>
      <c r="L892" s="100">
        <v>142</v>
      </c>
      <c r="M892" s="65" t="s">
        <v>351</v>
      </c>
      <c r="N892" s="2">
        <v>1025755</v>
      </c>
      <c r="O892" s="48">
        <f>(N892-R892)*93.79%</f>
        <v>913952.8337750001</v>
      </c>
      <c r="P892" s="48">
        <f>(N892-R892)*6.21%*80%</f>
        <v>48411.53298</v>
      </c>
      <c r="Q892" s="48">
        <f>(N892-R892)*6.21%*20%</f>
        <v>12102.883245</v>
      </c>
      <c r="R892" s="48">
        <f>N892*5%</f>
        <v>51287.75</v>
      </c>
      <c r="S892" s="48">
        <f>N892/J892</f>
        <v>242.53827510787966</v>
      </c>
      <c r="T892" s="2">
        <f>T882</f>
        <v>4360</v>
      </c>
      <c r="U892" s="4" t="s">
        <v>1338</v>
      </c>
      <c r="V892" s="3"/>
    </row>
    <row r="893" spans="1:22" ht="39.75" customHeight="1">
      <c r="A893" s="100"/>
      <c r="B893" s="100"/>
      <c r="C893" s="88"/>
      <c r="D893" s="100"/>
      <c r="E893" s="102"/>
      <c r="F893" s="102"/>
      <c r="G893" s="100"/>
      <c r="H893" s="100"/>
      <c r="I893" s="101"/>
      <c r="J893" s="101"/>
      <c r="K893" s="101"/>
      <c r="L893" s="100"/>
      <c r="M893" s="65" t="s">
        <v>350</v>
      </c>
      <c r="N893" s="2">
        <v>903508</v>
      </c>
      <c r="O893" s="48">
        <f>(N893-R893)*93.79%</f>
        <v>805030.14554</v>
      </c>
      <c r="P893" s="48">
        <f>(N893-R893)*6.21%*80%</f>
        <v>42641.96356800001</v>
      </c>
      <c r="Q893" s="48">
        <f>(N893-R893)*6.21%*20%</f>
        <v>10660.490892000002</v>
      </c>
      <c r="R893" s="48">
        <f>N893*5%</f>
        <v>45175.4</v>
      </c>
      <c r="S893" s="48">
        <f>N893/J892</f>
        <v>213.6331500857126</v>
      </c>
      <c r="T893" s="2">
        <f>T882</f>
        <v>4360</v>
      </c>
      <c r="U893" s="4" t="s">
        <v>1338</v>
      </c>
      <c r="V893" s="3"/>
    </row>
    <row r="894" spans="1:22" ht="37.5" customHeight="1">
      <c r="A894" s="100"/>
      <c r="B894" s="100"/>
      <c r="C894" s="88"/>
      <c r="D894" s="100"/>
      <c r="E894" s="102"/>
      <c r="F894" s="102"/>
      <c r="G894" s="100"/>
      <c r="H894" s="100"/>
      <c r="I894" s="101"/>
      <c r="J894" s="101"/>
      <c r="K894" s="101"/>
      <c r="L894" s="100"/>
      <c r="M894" s="65" t="s">
        <v>67</v>
      </c>
      <c r="N894" s="2">
        <f>SUM(N892:N893)</f>
        <v>1929263</v>
      </c>
      <c r="O894" s="2">
        <f>SUM(O892:O893)</f>
        <v>1718982.9793150001</v>
      </c>
      <c r="P894" s="2">
        <f>SUM(P892:P893)</f>
        <v>91053.49654800001</v>
      </c>
      <c r="Q894" s="2">
        <f>SUM(Q892:Q893)</f>
        <v>22763.374137000003</v>
      </c>
      <c r="R894" s="2">
        <f>SUM(R892:R893)</f>
        <v>96463.15</v>
      </c>
      <c r="S894" s="48">
        <f>N894/J892</f>
        <v>456.17142519359226</v>
      </c>
      <c r="T894" s="2">
        <f>T883</f>
        <v>4360</v>
      </c>
      <c r="U894" s="4"/>
      <c r="V894" s="3"/>
    </row>
    <row r="895" spans="1:22" ht="96" customHeight="1">
      <c r="A895" s="100" t="s">
        <v>986</v>
      </c>
      <c r="B895" s="100" t="s">
        <v>241</v>
      </c>
      <c r="C895" s="88" t="s">
        <v>789</v>
      </c>
      <c r="D895" s="100">
        <v>1975</v>
      </c>
      <c r="E895" s="102" t="s">
        <v>77</v>
      </c>
      <c r="F895" s="102" t="s">
        <v>358</v>
      </c>
      <c r="G895" s="100">
        <v>9</v>
      </c>
      <c r="H895" s="100">
        <v>6</v>
      </c>
      <c r="I895" s="101">
        <v>12932.94</v>
      </c>
      <c r="J895" s="101">
        <v>12291.56</v>
      </c>
      <c r="K895" s="101">
        <v>8538.41</v>
      </c>
      <c r="L895" s="100">
        <v>434</v>
      </c>
      <c r="M895" s="65" t="s">
        <v>1357</v>
      </c>
      <c r="N895" s="2">
        <v>2944021</v>
      </c>
      <c r="O895" s="48">
        <f>(N895-R895)*93.79%</f>
        <v>2623137.4311050004</v>
      </c>
      <c r="P895" s="48">
        <f>(N895-R895)*6.21%*80%</f>
        <v>138946.01511600002</v>
      </c>
      <c r="Q895" s="48">
        <f>(N895-R895)*6.21%*20%</f>
        <v>34736.503779000006</v>
      </c>
      <c r="R895" s="48">
        <f>N895*5%</f>
        <v>147201.05000000002</v>
      </c>
      <c r="S895" s="48">
        <f>N895/J895</f>
        <v>239.51565139005953</v>
      </c>
      <c r="T895" s="2">
        <f>T885</f>
        <v>4360</v>
      </c>
      <c r="U895" s="4" t="s">
        <v>1338</v>
      </c>
      <c r="V895" s="3"/>
    </row>
    <row r="896" spans="1:22" ht="45" customHeight="1">
      <c r="A896" s="100"/>
      <c r="B896" s="100"/>
      <c r="C896" s="88"/>
      <c r="D896" s="100"/>
      <c r="E896" s="102"/>
      <c r="F896" s="102"/>
      <c r="G896" s="100"/>
      <c r="H896" s="100"/>
      <c r="I896" s="101"/>
      <c r="J896" s="101"/>
      <c r="K896" s="101"/>
      <c r="L896" s="100"/>
      <c r="M896" s="65" t="s">
        <v>475</v>
      </c>
      <c r="N896" s="2">
        <v>1917341</v>
      </c>
      <c r="O896" s="48">
        <f>(N896-R896)*93.79%</f>
        <v>1708360.4177050001</v>
      </c>
      <c r="P896" s="48">
        <f>(N896-R896)*6.21%*80%</f>
        <v>90490.825836</v>
      </c>
      <c r="Q896" s="48">
        <f>(N896-R896)*6.21%*20%</f>
        <v>22622.706459</v>
      </c>
      <c r="R896" s="48">
        <f>N896*5%</f>
        <v>95867.05</v>
      </c>
      <c r="S896" s="48">
        <f>N896/J895</f>
        <v>155.98841806898392</v>
      </c>
      <c r="T896" s="2">
        <f>T885</f>
        <v>4360</v>
      </c>
      <c r="U896" s="4" t="s">
        <v>1338</v>
      </c>
      <c r="V896" s="3"/>
    </row>
    <row r="897" spans="1:22" ht="50.25" customHeight="1">
      <c r="A897" s="100"/>
      <c r="B897" s="100"/>
      <c r="C897" s="88"/>
      <c r="D897" s="100"/>
      <c r="E897" s="102"/>
      <c r="F897" s="102"/>
      <c r="G897" s="100"/>
      <c r="H897" s="100"/>
      <c r="I897" s="101"/>
      <c r="J897" s="101"/>
      <c r="K897" s="101"/>
      <c r="L897" s="100"/>
      <c r="M897" s="65" t="s">
        <v>453</v>
      </c>
      <c r="N897" s="2">
        <v>1423172</v>
      </c>
      <c r="O897" s="48">
        <f>(N897-R897)*93.79%</f>
        <v>1268053.36786</v>
      </c>
      <c r="P897" s="48">
        <f>(N897-R897)*6.21%*80%</f>
        <v>67168.025712</v>
      </c>
      <c r="Q897" s="48">
        <f>(N897-R897)*6.21%*20%</f>
        <v>16792.006428</v>
      </c>
      <c r="R897" s="48">
        <f>N897*5%</f>
        <v>71158.6</v>
      </c>
      <c r="S897" s="48">
        <f>N897/J895</f>
        <v>115.78448951963787</v>
      </c>
      <c r="T897" s="2">
        <f>T888</f>
        <v>4360</v>
      </c>
      <c r="U897" s="4" t="s">
        <v>1338</v>
      </c>
      <c r="V897" s="3"/>
    </row>
    <row r="898" spans="1:22" ht="27.75" customHeight="1">
      <c r="A898" s="100"/>
      <c r="B898" s="100"/>
      <c r="C898" s="88"/>
      <c r="D898" s="100"/>
      <c r="E898" s="102"/>
      <c r="F898" s="102"/>
      <c r="G898" s="100"/>
      <c r="H898" s="100"/>
      <c r="I898" s="101"/>
      <c r="J898" s="101"/>
      <c r="K898" s="101"/>
      <c r="L898" s="100"/>
      <c r="M898" s="65" t="s">
        <v>350</v>
      </c>
      <c r="N898" s="2">
        <v>570233</v>
      </c>
      <c r="O898" s="48">
        <f>(N898-R898)*93.79%</f>
        <v>508080.454165</v>
      </c>
      <c r="P898" s="48">
        <f>(N898-R898)*6.21%*80%</f>
        <v>26912.716668000005</v>
      </c>
      <c r="Q898" s="48">
        <f>(N898-R898)*6.21%*20%</f>
        <v>6728.179167000001</v>
      </c>
      <c r="R898" s="48">
        <f>N898*5%</f>
        <v>28511.65</v>
      </c>
      <c r="S898" s="48">
        <f>N898/J895</f>
        <v>46.39223987842064</v>
      </c>
      <c r="T898" s="2">
        <f>T888</f>
        <v>4360</v>
      </c>
      <c r="U898" s="4" t="s">
        <v>1338</v>
      </c>
      <c r="V898" s="3"/>
    </row>
    <row r="899" spans="1:22" ht="33" customHeight="1">
      <c r="A899" s="100"/>
      <c r="B899" s="100"/>
      <c r="C899" s="88"/>
      <c r="D899" s="100"/>
      <c r="E899" s="102"/>
      <c r="F899" s="102"/>
      <c r="G899" s="100"/>
      <c r="H899" s="100"/>
      <c r="I899" s="101"/>
      <c r="J899" s="101"/>
      <c r="K899" s="101"/>
      <c r="L899" s="100"/>
      <c r="M899" s="65" t="s">
        <v>750</v>
      </c>
      <c r="N899" s="2">
        <v>2278168</v>
      </c>
      <c r="O899" s="48">
        <f>(N899-R899)*93.79%</f>
        <v>2029859.0788400003</v>
      </c>
      <c r="P899" s="48">
        <f>(N899-R899)*6.21%*80%</f>
        <v>107520.416928</v>
      </c>
      <c r="Q899" s="48">
        <f>(N899-R899)*6.21%*20%</f>
        <v>26880.104232</v>
      </c>
      <c r="R899" s="48">
        <f>N899*5%</f>
        <v>113908.40000000001</v>
      </c>
      <c r="S899" s="48">
        <f>N899/J895</f>
        <v>185.34408976566036</v>
      </c>
      <c r="T899" s="2">
        <f>T888</f>
        <v>4360</v>
      </c>
      <c r="U899" s="4" t="s">
        <v>1338</v>
      </c>
      <c r="V899" s="3"/>
    </row>
    <row r="900" spans="1:22" ht="23.25" customHeight="1">
      <c r="A900" s="100"/>
      <c r="B900" s="100"/>
      <c r="C900" s="88"/>
      <c r="D900" s="100"/>
      <c r="E900" s="102"/>
      <c r="F900" s="102"/>
      <c r="G900" s="100"/>
      <c r="H900" s="100"/>
      <c r="I900" s="101"/>
      <c r="J900" s="101"/>
      <c r="K900" s="101"/>
      <c r="L900" s="100"/>
      <c r="M900" s="65" t="s">
        <v>67</v>
      </c>
      <c r="N900" s="2">
        <f>SUM(N895:N899)</f>
        <v>9132935</v>
      </c>
      <c r="O900" s="2">
        <v>8137490</v>
      </c>
      <c r="P900" s="2">
        <f>SUM(P895:P899)</f>
        <v>431038.00026</v>
      </c>
      <c r="Q900" s="2">
        <f>SUM(Q895:Q899)</f>
        <v>107759.500065</v>
      </c>
      <c r="R900" s="2">
        <f>SUM(R895:R899)</f>
        <v>456646.7500000001</v>
      </c>
      <c r="S900" s="48">
        <f>N900/J895</f>
        <v>743.0248886227623</v>
      </c>
      <c r="T900" s="2">
        <f>T888</f>
        <v>4360</v>
      </c>
      <c r="U900" s="4"/>
      <c r="V900" s="3"/>
    </row>
    <row r="901" spans="1:22" ht="30" customHeight="1">
      <c r="A901" s="100" t="s">
        <v>987</v>
      </c>
      <c r="B901" s="100" t="s">
        <v>242</v>
      </c>
      <c r="C901" s="88" t="s">
        <v>6</v>
      </c>
      <c r="D901" s="100">
        <v>1978</v>
      </c>
      <c r="E901" s="102" t="s">
        <v>77</v>
      </c>
      <c r="F901" s="102" t="s">
        <v>358</v>
      </c>
      <c r="G901" s="100">
        <v>9</v>
      </c>
      <c r="H901" s="100">
        <v>4</v>
      </c>
      <c r="I901" s="101">
        <v>9406.7</v>
      </c>
      <c r="J901" s="101">
        <v>8283.55</v>
      </c>
      <c r="K901" s="101">
        <v>5719.36</v>
      </c>
      <c r="L901" s="100">
        <v>346</v>
      </c>
      <c r="M901" s="65" t="s">
        <v>351</v>
      </c>
      <c r="N901" s="2">
        <v>1074247</v>
      </c>
      <c r="O901" s="48">
        <f>(N901-R901)*93.79%</f>
        <v>957159.4482350001</v>
      </c>
      <c r="P901" s="48">
        <f>(N901-R901)*6.21%*80%</f>
        <v>50700.16141200001</v>
      </c>
      <c r="Q901" s="48">
        <f>(N901-R901)*6.21%*20%</f>
        <v>12675.040353000002</v>
      </c>
      <c r="R901" s="48">
        <f>N901*5%</f>
        <v>53712.350000000006</v>
      </c>
      <c r="S901" s="48">
        <f>N901/J901</f>
        <v>129.68437445298213</v>
      </c>
      <c r="T901" s="2">
        <f>T890</f>
        <v>4360</v>
      </c>
      <c r="U901" s="4" t="s">
        <v>1338</v>
      </c>
      <c r="V901" s="3"/>
    </row>
    <row r="902" spans="1:22" ht="68.25" customHeight="1">
      <c r="A902" s="100"/>
      <c r="B902" s="100"/>
      <c r="C902" s="88"/>
      <c r="D902" s="100"/>
      <c r="E902" s="102"/>
      <c r="F902" s="102"/>
      <c r="G902" s="100"/>
      <c r="H902" s="100"/>
      <c r="I902" s="101"/>
      <c r="J902" s="101"/>
      <c r="K902" s="101"/>
      <c r="L902" s="100"/>
      <c r="M902" s="65" t="s">
        <v>1350</v>
      </c>
      <c r="N902" s="2">
        <v>1268158</v>
      </c>
      <c r="O902" s="48">
        <f>(N902-R902)*93.79%</f>
        <v>1129935.1187900002</v>
      </c>
      <c r="P902" s="48">
        <f>(N902-R902)*6.21%*80%</f>
        <v>59851.98496800001</v>
      </c>
      <c r="Q902" s="48">
        <f>(N902-R902)*6.21%*20%</f>
        <v>14962.996242000003</v>
      </c>
      <c r="R902" s="48">
        <f>N902*5%</f>
        <v>63407.9</v>
      </c>
      <c r="S902" s="48">
        <f>N902/J901</f>
        <v>153.09354081281577</v>
      </c>
      <c r="T902" s="2">
        <f>T893</f>
        <v>4360</v>
      </c>
      <c r="U902" s="4" t="s">
        <v>1338</v>
      </c>
      <c r="V902" s="3"/>
    </row>
    <row r="903" spans="1:22" ht="27" customHeight="1">
      <c r="A903" s="100"/>
      <c r="B903" s="100"/>
      <c r="C903" s="88"/>
      <c r="D903" s="100"/>
      <c r="E903" s="102"/>
      <c r="F903" s="102"/>
      <c r="G903" s="100"/>
      <c r="H903" s="100"/>
      <c r="I903" s="101"/>
      <c r="J903" s="101"/>
      <c r="K903" s="101"/>
      <c r="L903" s="100"/>
      <c r="M903" s="65" t="s">
        <v>67</v>
      </c>
      <c r="N903" s="2">
        <f>SUM(N901:N902)</f>
        <v>2342405</v>
      </c>
      <c r="O903" s="2">
        <f>SUM(O901:O902)</f>
        <v>2087094.5670250002</v>
      </c>
      <c r="P903" s="2">
        <f>SUM(P901:P902)</f>
        <v>110552.14638000002</v>
      </c>
      <c r="Q903" s="2">
        <f>SUM(Q901:Q902)</f>
        <v>27638.036595000005</v>
      </c>
      <c r="R903" s="2">
        <f>SUM(R901:R902)</f>
        <v>117120.25</v>
      </c>
      <c r="S903" s="48">
        <f>N903/J901</f>
        <v>282.7779152657979</v>
      </c>
      <c r="T903" s="2">
        <f>T893</f>
        <v>4360</v>
      </c>
      <c r="U903" s="4"/>
      <c r="V903" s="3"/>
    </row>
    <row r="904" spans="1:22" ht="75" customHeight="1">
      <c r="A904" s="43" t="s">
        <v>988</v>
      </c>
      <c r="B904" s="43" t="s">
        <v>243</v>
      </c>
      <c r="C904" s="44" t="s">
        <v>790</v>
      </c>
      <c r="D904" s="43">
        <v>1968</v>
      </c>
      <c r="E904" s="45" t="s">
        <v>77</v>
      </c>
      <c r="F904" s="45" t="s">
        <v>358</v>
      </c>
      <c r="G904" s="43">
        <v>5</v>
      </c>
      <c r="H904" s="43">
        <v>6</v>
      </c>
      <c r="I904" s="46">
        <v>6268.87</v>
      </c>
      <c r="J904" s="46">
        <v>5662.71</v>
      </c>
      <c r="K904" s="46">
        <v>3858.88</v>
      </c>
      <c r="L904" s="43">
        <v>236</v>
      </c>
      <c r="M904" s="65" t="s">
        <v>351</v>
      </c>
      <c r="N904" s="2">
        <v>1122468</v>
      </c>
      <c r="O904" s="48">
        <f>(N904-R904)*93.79%</f>
        <v>1000124.6003400001</v>
      </c>
      <c r="P904" s="48">
        <f>(N904-R904)*6.21%*80%</f>
        <v>52975.999728</v>
      </c>
      <c r="Q904" s="48">
        <f>(N904-R904)*6.21%*20%</f>
        <v>13243.999932</v>
      </c>
      <c r="R904" s="48">
        <f>N904*5%</f>
        <v>56123.4</v>
      </c>
      <c r="S904" s="48">
        <f>N904/J904</f>
        <v>198.22099312873164</v>
      </c>
      <c r="T904" s="2">
        <f>T895</f>
        <v>4360</v>
      </c>
      <c r="U904" s="4" t="s">
        <v>1338</v>
      </c>
      <c r="V904" s="3"/>
    </row>
    <row r="905" spans="1:22" ht="26.25" customHeight="1">
      <c r="A905" s="100" t="s">
        <v>989</v>
      </c>
      <c r="B905" s="100" t="s">
        <v>244</v>
      </c>
      <c r="C905" s="88" t="s">
        <v>7</v>
      </c>
      <c r="D905" s="100">
        <v>1973</v>
      </c>
      <c r="E905" s="102" t="s">
        <v>77</v>
      </c>
      <c r="F905" s="102" t="s">
        <v>358</v>
      </c>
      <c r="G905" s="100">
        <v>5</v>
      </c>
      <c r="H905" s="100">
        <v>4</v>
      </c>
      <c r="I905" s="101">
        <v>4204.8</v>
      </c>
      <c r="J905" s="101">
        <v>3813.47</v>
      </c>
      <c r="K905" s="101">
        <v>2820.9</v>
      </c>
      <c r="L905" s="100">
        <v>346</v>
      </c>
      <c r="M905" s="65" t="s">
        <v>351</v>
      </c>
      <c r="N905" s="2">
        <v>940226</v>
      </c>
      <c r="O905" s="48">
        <f>(N905-R905)*93.79%</f>
        <v>837746.06713</v>
      </c>
      <c r="P905" s="48">
        <f>(N905-R905)*6.21%*80%</f>
        <v>44374.906296</v>
      </c>
      <c r="Q905" s="48">
        <f>(N905-R905)*6.21%*20%</f>
        <v>11093.726574</v>
      </c>
      <c r="R905" s="48">
        <f>N905*5%</f>
        <v>47011.3</v>
      </c>
      <c r="S905" s="48">
        <f>N905/J905</f>
        <v>246.55392595195454</v>
      </c>
      <c r="T905" s="2">
        <f>T895</f>
        <v>4360</v>
      </c>
      <c r="U905" s="4" t="s">
        <v>1338</v>
      </c>
      <c r="V905" s="3"/>
    </row>
    <row r="906" spans="1:22" ht="52.5" customHeight="1">
      <c r="A906" s="100"/>
      <c r="B906" s="100"/>
      <c r="C906" s="88"/>
      <c r="D906" s="100"/>
      <c r="E906" s="102"/>
      <c r="F906" s="102"/>
      <c r="G906" s="100"/>
      <c r="H906" s="100"/>
      <c r="I906" s="101"/>
      <c r="J906" s="101"/>
      <c r="K906" s="101"/>
      <c r="L906" s="100"/>
      <c r="M906" s="65" t="s">
        <v>453</v>
      </c>
      <c r="N906" s="2">
        <v>335790</v>
      </c>
      <c r="O906" s="48">
        <f>(N906-R906)*93.79%</f>
        <v>299190.56895000004</v>
      </c>
      <c r="P906" s="48">
        <f>(N906-R906)*6.21%*80%</f>
        <v>15847.94484</v>
      </c>
      <c r="Q906" s="48">
        <f>(N906-R906)*6.21%*20%</f>
        <v>3961.98621</v>
      </c>
      <c r="R906" s="48">
        <f>N906*5%</f>
        <v>16789.5</v>
      </c>
      <c r="S906" s="48">
        <f>N906/J905</f>
        <v>88.0536624124485</v>
      </c>
      <c r="T906" s="2">
        <f>T896</f>
        <v>4360</v>
      </c>
      <c r="U906" s="4" t="s">
        <v>1338</v>
      </c>
      <c r="V906" s="3"/>
    </row>
    <row r="907" spans="1:22" ht="45" customHeight="1">
      <c r="A907" s="100"/>
      <c r="B907" s="100"/>
      <c r="C907" s="88"/>
      <c r="D907" s="100"/>
      <c r="E907" s="102"/>
      <c r="F907" s="102"/>
      <c r="G907" s="100"/>
      <c r="H907" s="100"/>
      <c r="I907" s="101"/>
      <c r="J907" s="101"/>
      <c r="K907" s="101"/>
      <c r="L907" s="100"/>
      <c r="M907" s="65" t="s">
        <v>350</v>
      </c>
      <c r="N907" s="2">
        <v>620437</v>
      </c>
      <c r="O907" s="48">
        <f>(N907-R907)*93.79%</f>
        <v>552812.469185</v>
      </c>
      <c r="P907" s="48">
        <f>(N907-R907)*6.21%*80%</f>
        <v>29282.144652000003</v>
      </c>
      <c r="Q907" s="48">
        <f>(N907-R907)*6.21%*20%</f>
        <v>7320.536163000001</v>
      </c>
      <c r="R907" s="48">
        <f>N907*5%</f>
        <v>31021.850000000002</v>
      </c>
      <c r="S907" s="48">
        <f>N907/J905</f>
        <v>162.69617959496208</v>
      </c>
      <c r="T907" s="2">
        <f>T896</f>
        <v>4360</v>
      </c>
      <c r="U907" s="4" t="s">
        <v>1338</v>
      </c>
      <c r="V907" s="3"/>
    </row>
    <row r="908" spans="1:22" ht="45.75" customHeight="1">
      <c r="A908" s="100"/>
      <c r="B908" s="100"/>
      <c r="C908" s="88"/>
      <c r="D908" s="100"/>
      <c r="E908" s="102"/>
      <c r="F908" s="102"/>
      <c r="G908" s="100"/>
      <c r="H908" s="100"/>
      <c r="I908" s="101"/>
      <c r="J908" s="101"/>
      <c r="K908" s="101"/>
      <c r="L908" s="100"/>
      <c r="M908" s="65" t="s">
        <v>750</v>
      </c>
      <c r="N908" s="2">
        <v>1320685</v>
      </c>
      <c r="O908" s="48">
        <f>(N908-R908)*93.79%</f>
        <v>1176736.938425</v>
      </c>
      <c r="P908" s="48">
        <f>(N908-R908)*6.21%*80%</f>
        <v>62331.04926</v>
      </c>
      <c r="Q908" s="48">
        <f>(N908-R908)*6.21%*20%</f>
        <v>15582.762315</v>
      </c>
      <c r="R908" s="48">
        <f>N908*5%</f>
        <v>66034.25</v>
      </c>
      <c r="S908" s="48">
        <f>N908/J905</f>
        <v>346.3210671645509</v>
      </c>
      <c r="T908" s="2">
        <f>T897</f>
        <v>4360</v>
      </c>
      <c r="U908" s="4" t="s">
        <v>1338</v>
      </c>
      <c r="V908" s="3"/>
    </row>
    <row r="909" spans="1:22" ht="19.5" customHeight="1">
      <c r="A909" s="100"/>
      <c r="B909" s="100"/>
      <c r="C909" s="88"/>
      <c r="D909" s="100"/>
      <c r="E909" s="102"/>
      <c r="F909" s="102"/>
      <c r="G909" s="100"/>
      <c r="H909" s="100"/>
      <c r="I909" s="101"/>
      <c r="J909" s="101"/>
      <c r="K909" s="101"/>
      <c r="L909" s="100"/>
      <c r="M909" s="65" t="s">
        <v>67</v>
      </c>
      <c r="N909" s="2">
        <f>SUM(N905:N908)</f>
        <v>3217138</v>
      </c>
      <c r="O909" s="2">
        <f>SUM(O905:O908)</f>
        <v>2866486.04369</v>
      </c>
      <c r="P909" s="2">
        <f>SUM(P905:P908)</f>
        <v>151836.045048</v>
      </c>
      <c r="Q909" s="2">
        <f>SUM(Q905:Q908)</f>
        <v>37959.011262</v>
      </c>
      <c r="R909" s="2">
        <f>SUM(R905:R908)</f>
        <v>160856.90000000002</v>
      </c>
      <c r="S909" s="48">
        <f>N909/J905</f>
        <v>843.6248351239161</v>
      </c>
      <c r="T909" s="2">
        <f>T897</f>
        <v>4360</v>
      </c>
      <c r="U909" s="4"/>
      <c r="V909" s="3"/>
    </row>
    <row r="910" spans="1:22" ht="34.5" customHeight="1">
      <c r="A910" s="100" t="s">
        <v>990</v>
      </c>
      <c r="B910" s="100" t="s">
        <v>258</v>
      </c>
      <c r="C910" s="88" t="s">
        <v>8</v>
      </c>
      <c r="D910" s="100">
        <v>1970</v>
      </c>
      <c r="E910" s="102" t="s">
        <v>77</v>
      </c>
      <c r="F910" s="102" t="s">
        <v>358</v>
      </c>
      <c r="G910" s="100">
        <v>5</v>
      </c>
      <c r="H910" s="100">
        <v>4</v>
      </c>
      <c r="I910" s="101">
        <v>4853.03</v>
      </c>
      <c r="J910" s="101">
        <v>4748.8</v>
      </c>
      <c r="K910" s="101">
        <v>3445.24</v>
      </c>
      <c r="L910" s="100">
        <v>247</v>
      </c>
      <c r="M910" s="65" t="s">
        <v>351</v>
      </c>
      <c r="N910" s="2">
        <v>1465459</v>
      </c>
      <c r="O910" s="48">
        <f>(N910-R910)*93.79%</f>
        <v>1305731.2962950002</v>
      </c>
      <c r="P910" s="48">
        <f>(N910-R910)*6.21%*80%</f>
        <v>69163.80296400002</v>
      </c>
      <c r="Q910" s="48">
        <f>(N910-R910)*6.21%*20%</f>
        <v>17290.950741000004</v>
      </c>
      <c r="R910" s="48">
        <f>N910*5%</f>
        <v>73272.95</v>
      </c>
      <c r="S910" s="48">
        <f>N910/J910</f>
        <v>308.5956452156334</v>
      </c>
      <c r="T910" s="2">
        <f>T897</f>
        <v>4360</v>
      </c>
      <c r="U910" s="4" t="s">
        <v>1338</v>
      </c>
      <c r="V910" s="3"/>
    </row>
    <row r="911" spans="1:22" ht="103.5" customHeight="1">
      <c r="A911" s="100"/>
      <c r="B911" s="100"/>
      <c r="C911" s="88"/>
      <c r="D911" s="100"/>
      <c r="E911" s="102"/>
      <c r="F911" s="102"/>
      <c r="G911" s="100"/>
      <c r="H911" s="100"/>
      <c r="I911" s="101"/>
      <c r="J911" s="101"/>
      <c r="K911" s="101"/>
      <c r="L911" s="100"/>
      <c r="M911" s="65" t="s">
        <v>1357</v>
      </c>
      <c r="N911" s="2">
        <v>2140060</v>
      </c>
      <c r="O911" s="48">
        <f>(N911-R911)*93.79%</f>
        <v>1906804.1603</v>
      </c>
      <c r="P911" s="48">
        <f>(N911-R911)*6.21%*80%</f>
        <v>101002.27176000002</v>
      </c>
      <c r="Q911" s="48">
        <f>(N911-R911)*6.21%*20%</f>
        <v>25250.567940000004</v>
      </c>
      <c r="R911" s="48">
        <f>N911*5%</f>
        <v>107003</v>
      </c>
      <c r="S911" s="48">
        <f>N911/J910</f>
        <v>450.65279649595686</v>
      </c>
      <c r="T911" s="2">
        <f>T902</f>
        <v>4360</v>
      </c>
      <c r="U911" s="4" t="s">
        <v>1338</v>
      </c>
      <c r="V911" s="3"/>
    </row>
    <row r="912" spans="1:22" ht="76.5" customHeight="1">
      <c r="A912" s="100"/>
      <c r="B912" s="100"/>
      <c r="C912" s="88"/>
      <c r="D912" s="100"/>
      <c r="E912" s="102"/>
      <c r="F912" s="102"/>
      <c r="G912" s="100"/>
      <c r="H912" s="100"/>
      <c r="I912" s="101"/>
      <c r="J912" s="101"/>
      <c r="K912" s="101"/>
      <c r="L912" s="100"/>
      <c r="M912" s="65" t="s">
        <v>1350</v>
      </c>
      <c r="N912" s="2">
        <v>501695</v>
      </c>
      <c r="O912" s="48">
        <f>(N912-R912)*93.79%</f>
        <v>447012.75347500003</v>
      </c>
      <c r="P912" s="48">
        <f>(N912-R912)*6.21%*80%</f>
        <v>23677.997220000005</v>
      </c>
      <c r="Q912" s="48">
        <f>(N912-R912)*6.21%*20%</f>
        <v>5919.499305000001</v>
      </c>
      <c r="R912" s="48">
        <f>N912*5%</f>
        <v>25084.75</v>
      </c>
      <c r="S912" s="48">
        <f>N912/J910</f>
        <v>105.64668969002695</v>
      </c>
      <c r="T912" s="2">
        <f>T903</f>
        <v>4360</v>
      </c>
      <c r="U912" s="4" t="s">
        <v>1338</v>
      </c>
      <c r="V912" s="3"/>
    </row>
    <row r="913" spans="1:22" ht="33" customHeight="1">
      <c r="A913" s="100"/>
      <c r="B913" s="100"/>
      <c r="C913" s="88"/>
      <c r="D913" s="100"/>
      <c r="E913" s="102"/>
      <c r="F913" s="102"/>
      <c r="G913" s="100"/>
      <c r="H913" s="100"/>
      <c r="I913" s="101"/>
      <c r="J913" s="101"/>
      <c r="K913" s="101"/>
      <c r="L913" s="100"/>
      <c r="M913" s="65" t="s">
        <v>350</v>
      </c>
      <c r="N913" s="2">
        <v>761257</v>
      </c>
      <c r="O913" s="48">
        <f>(N913-R913)*93.79%</f>
        <v>678283.793285</v>
      </c>
      <c r="P913" s="48">
        <f>(N913-R913)*6.21%*80%</f>
        <v>35928.285372000006</v>
      </c>
      <c r="Q913" s="48">
        <f>(N913-R913)*6.21%*20%</f>
        <v>8982.071343000001</v>
      </c>
      <c r="R913" s="48">
        <f>N913*5%</f>
        <v>38062.85</v>
      </c>
      <c r="S913" s="48">
        <f>N913/J910</f>
        <v>160.30512971698113</v>
      </c>
      <c r="T913" s="2">
        <f>T904</f>
        <v>4360</v>
      </c>
      <c r="U913" s="4" t="s">
        <v>1338</v>
      </c>
      <c r="V913" s="3"/>
    </row>
    <row r="914" spans="1:22" ht="35.25" customHeight="1">
      <c r="A914" s="100"/>
      <c r="B914" s="100"/>
      <c r="C914" s="88"/>
      <c r="D914" s="100"/>
      <c r="E914" s="102"/>
      <c r="F914" s="102"/>
      <c r="G914" s="100"/>
      <c r="H914" s="100"/>
      <c r="I914" s="101"/>
      <c r="J914" s="101"/>
      <c r="K914" s="101"/>
      <c r="L914" s="100"/>
      <c r="M914" s="65" t="s">
        <v>750</v>
      </c>
      <c r="N914" s="2">
        <v>1609060</v>
      </c>
      <c r="O914" s="48">
        <f>(N914-R914)*93.79%</f>
        <v>1433680.5053</v>
      </c>
      <c r="P914" s="48">
        <f>(N914-R914)*6.21%*80%</f>
        <v>75941.19576000002</v>
      </c>
      <c r="Q914" s="48">
        <f>(N914-R914)*6.21%*20%</f>
        <v>18985.298940000004</v>
      </c>
      <c r="R914" s="48">
        <f>N914*5%</f>
        <v>80453</v>
      </c>
      <c r="S914" s="48">
        <f>N914/J910</f>
        <v>338.8350741239892</v>
      </c>
      <c r="T914" s="2">
        <f>T904</f>
        <v>4360</v>
      </c>
      <c r="U914" s="4" t="s">
        <v>1338</v>
      </c>
      <c r="V914" s="3"/>
    </row>
    <row r="915" spans="1:22" ht="23.25" customHeight="1">
      <c r="A915" s="100"/>
      <c r="B915" s="100"/>
      <c r="C915" s="88"/>
      <c r="D915" s="100"/>
      <c r="E915" s="102"/>
      <c r="F915" s="102"/>
      <c r="G915" s="100"/>
      <c r="H915" s="100"/>
      <c r="I915" s="101"/>
      <c r="J915" s="101"/>
      <c r="K915" s="101"/>
      <c r="L915" s="100"/>
      <c r="M915" s="65" t="s">
        <v>67</v>
      </c>
      <c r="N915" s="2">
        <f>SUM(N910:N914)</f>
        <v>6477531</v>
      </c>
      <c r="O915" s="2">
        <v>5771512</v>
      </c>
      <c r="P915" s="2">
        <f>SUM(P910:P914)</f>
        <v>305713.55307600007</v>
      </c>
      <c r="Q915" s="2">
        <f>SUM(Q910:Q914)</f>
        <v>76428.38826900002</v>
      </c>
      <c r="R915" s="2">
        <f>SUM(R910:R914)</f>
        <v>323876.55000000005</v>
      </c>
      <c r="S915" s="48">
        <f>N915/J910</f>
        <v>1364.0353352425875</v>
      </c>
      <c r="T915" s="2">
        <f>T906</f>
        <v>4360</v>
      </c>
      <c r="U915" s="4"/>
      <c r="V915" s="3"/>
    </row>
    <row r="916" spans="1:22" ht="26.25" customHeight="1">
      <c r="A916" s="100" t="s">
        <v>991</v>
      </c>
      <c r="B916" s="100" t="s">
        <v>259</v>
      </c>
      <c r="C916" s="88" t="s">
        <v>9</v>
      </c>
      <c r="D916" s="100">
        <v>1971</v>
      </c>
      <c r="E916" s="102" t="s">
        <v>77</v>
      </c>
      <c r="F916" s="102" t="s">
        <v>358</v>
      </c>
      <c r="G916" s="100">
        <v>5</v>
      </c>
      <c r="H916" s="100">
        <v>3</v>
      </c>
      <c r="I916" s="101">
        <v>3169.6</v>
      </c>
      <c r="J916" s="101">
        <v>2922.19</v>
      </c>
      <c r="K916" s="101">
        <v>2442.97</v>
      </c>
      <c r="L916" s="100">
        <v>131</v>
      </c>
      <c r="M916" s="65" t="s">
        <v>351</v>
      </c>
      <c r="N916" s="2">
        <v>655536</v>
      </c>
      <c r="O916" s="48">
        <f aca="true" t="shared" si="115" ref="O916:O921">(N916-R916)*93.79%</f>
        <v>584085.85368</v>
      </c>
      <c r="P916" s="48">
        <f aca="true" t="shared" si="116" ref="P916:P921">(N916-R916)*6.21%*80%</f>
        <v>30938.677056</v>
      </c>
      <c r="Q916" s="48">
        <f aca="true" t="shared" si="117" ref="Q916:Q921">(N916-R916)*6.21%*20%</f>
        <v>7734.669264</v>
      </c>
      <c r="R916" s="48">
        <f aca="true" t="shared" si="118" ref="R916:R921">N916*5%</f>
        <v>32776.8</v>
      </c>
      <c r="S916" s="48">
        <f>N916/J916</f>
        <v>224.33038235022363</v>
      </c>
      <c r="T916" s="2">
        <f>T908</f>
        <v>4360</v>
      </c>
      <c r="U916" s="4" t="s">
        <v>1338</v>
      </c>
      <c r="V916" s="3"/>
    </row>
    <row r="917" spans="1:22" ht="44.25" customHeight="1">
      <c r="A917" s="100"/>
      <c r="B917" s="100"/>
      <c r="C917" s="88"/>
      <c r="D917" s="100"/>
      <c r="E917" s="102"/>
      <c r="F917" s="102"/>
      <c r="G917" s="100"/>
      <c r="H917" s="100"/>
      <c r="I917" s="101"/>
      <c r="J917" s="101"/>
      <c r="K917" s="101"/>
      <c r="L917" s="100"/>
      <c r="M917" s="65" t="s">
        <v>475</v>
      </c>
      <c r="N917" s="2">
        <v>340974</v>
      </c>
      <c r="O917" s="48">
        <f t="shared" si="115"/>
        <v>303809.53887</v>
      </c>
      <c r="P917" s="48">
        <f t="shared" si="116"/>
        <v>16092.608904</v>
      </c>
      <c r="Q917" s="48">
        <f t="shared" si="117"/>
        <v>4023.152226</v>
      </c>
      <c r="R917" s="48">
        <f t="shared" si="118"/>
        <v>17048.7</v>
      </c>
      <c r="S917" s="48">
        <f>N917/J916</f>
        <v>116.68440450484054</v>
      </c>
      <c r="T917" s="2">
        <f>T908</f>
        <v>4360</v>
      </c>
      <c r="U917" s="4" t="s">
        <v>1338</v>
      </c>
      <c r="V917" s="3"/>
    </row>
    <row r="918" spans="1:22" ht="47.25" customHeight="1">
      <c r="A918" s="100"/>
      <c r="B918" s="100"/>
      <c r="C918" s="88"/>
      <c r="D918" s="100"/>
      <c r="E918" s="102"/>
      <c r="F918" s="102"/>
      <c r="G918" s="100"/>
      <c r="H918" s="100"/>
      <c r="I918" s="101"/>
      <c r="J918" s="101"/>
      <c r="K918" s="101"/>
      <c r="L918" s="100"/>
      <c r="M918" s="65" t="s">
        <v>453</v>
      </c>
      <c r="N918" s="2">
        <v>278492</v>
      </c>
      <c r="O918" s="48">
        <f t="shared" si="115"/>
        <v>248137.76446000003</v>
      </c>
      <c r="P918" s="48">
        <f t="shared" si="116"/>
        <v>13143.708432000003</v>
      </c>
      <c r="Q918" s="48">
        <f t="shared" si="117"/>
        <v>3285.9271080000008</v>
      </c>
      <c r="R918" s="48">
        <f t="shared" si="118"/>
        <v>13924.6</v>
      </c>
      <c r="S918" s="48">
        <f>N918/J916</f>
        <v>95.30249573094152</v>
      </c>
      <c r="T918" s="2">
        <f>T911</f>
        <v>4360</v>
      </c>
      <c r="U918" s="4" t="s">
        <v>1338</v>
      </c>
      <c r="V918" s="3"/>
    </row>
    <row r="919" spans="1:22" ht="30.75" customHeight="1">
      <c r="A919" s="100"/>
      <c r="B919" s="100"/>
      <c r="C919" s="88"/>
      <c r="D919" s="100"/>
      <c r="E919" s="102"/>
      <c r="F919" s="102"/>
      <c r="G919" s="100"/>
      <c r="H919" s="100"/>
      <c r="I919" s="101"/>
      <c r="J919" s="101"/>
      <c r="K919" s="101"/>
      <c r="L919" s="100"/>
      <c r="M919" s="65" t="s">
        <v>2</v>
      </c>
      <c r="N919" s="2">
        <v>235154</v>
      </c>
      <c r="O919" s="48">
        <f t="shared" si="115"/>
        <v>209523.38977</v>
      </c>
      <c r="P919" s="48">
        <f t="shared" si="116"/>
        <v>11098.328184</v>
      </c>
      <c r="Q919" s="48">
        <f t="shared" si="117"/>
        <v>2774.582046</v>
      </c>
      <c r="R919" s="48">
        <f t="shared" si="118"/>
        <v>11757.7</v>
      </c>
      <c r="S919" s="48">
        <f>N919/J916</f>
        <v>80.47183790239512</v>
      </c>
      <c r="T919" s="2">
        <f>T911</f>
        <v>4360</v>
      </c>
      <c r="U919" s="4" t="s">
        <v>1338</v>
      </c>
      <c r="V919" s="3"/>
    </row>
    <row r="920" spans="1:22" ht="33" customHeight="1">
      <c r="A920" s="100"/>
      <c r="B920" s="100"/>
      <c r="C920" s="88"/>
      <c r="D920" s="100"/>
      <c r="E920" s="102"/>
      <c r="F920" s="102"/>
      <c r="G920" s="100"/>
      <c r="H920" s="100"/>
      <c r="I920" s="101"/>
      <c r="J920" s="101"/>
      <c r="K920" s="101"/>
      <c r="L920" s="100"/>
      <c r="M920" s="65" t="s">
        <v>350</v>
      </c>
      <c r="N920" s="2">
        <v>447451</v>
      </c>
      <c r="O920" s="48">
        <f t="shared" si="115"/>
        <v>398681.07825500006</v>
      </c>
      <c r="P920" s="48">
        <f t="shared" si="116"/>
        <v>21117.897396</v>
      </c>
      <c r="Q920" s="48">
        <f t="shared" si="117"/>
        <v>5279.474349</v>
      </c>
      <c r="R920" s="48">
        <f t="shared" si="118"/>
        <v>22372.550000000003</v>
      </c>
      <c r="S920" s="48">
        <f>N920/J916</f>
        <v>153.1218024837536</v>
      </c>
      <c r="T920" s="2">
        <f>T911</f>
        <v>4360</v>
      </c>
      <c r="U920" s="4" t="s">
        <v>1338</v>
      </c>
      <c r="V920" s="3"/>
    </row>
    <row r="921" spans="1:22" ht="30" customHeight="1">
      <c r="A921" s="100"/>
      <c r="B921" s="100"/>
      <c r="C921" s="88"/>
      <c r="D921" s="100"/>
      <c r="E921" s="102"/>
      <c r="F921" s="102"/>
      <c r="G921" s="100"/>
      <c r="H921" s="100"/>
      <c r="I921" s="101"/>
      <c r="J921" s="101"/>
      <c r="K921" s="101"/>
      <c r="L921" s="100"/>
      <c r="M921" s="65" t="s">
        <v>750</v>
      </c>
      <c r="N921" s="2">
        <v>590608</v>
      </c>
      <c r="O921" s="48">
        <f t="shared" si="115"/>
        <v>526234.68104</v>
      </c>
      <c r="P921" s="48">
        <f t="shared" si="116"/>
        <v>27874.335168000005</v>
      </c>
      <c r="Q921" s="48">
        <f t="shared" si="117"/>
        <v>6968.583792000001</v>
      </c>
      <c r="R921" s="48">
        <f t="shared" si="118"/>
        <v>29530.4</v>
      </c>
      <c r="S921" s="48">
        <f>N921/J916</f>
        <v>202.1114301260356</v>
      </c>
      <c r="T921" s="2">
        <f>T911</f>
        <v>4360</v>
      </c>
      <c r="U921" s="4" t="s">
        <v>1338</v>
      </c>
      <c r="V921" s="3"/>
    </row>
    <row r="922" spans="1:22" ht="27.75" customHeight="1">
      <c r="A922" s="100"/>
      <c r="B922" s="100"/>
      <c r="C922" s="88"/>
      <c r="D922" s="100"/>
      <c r="E922" s="102"/>
      <c r="F922" s="102"/>
      <c r="G922" s="100"/>
      <c r="H922" s="100"/>
      <c r="I922" s="101"/>
      <c r="J922" s="101"/>
      <c r="K922" s="101"/>
      <c r="L922" s="100"/>
      <c r="M922" s="65" t="s">
        <v>67</v>
      </c>
      <c r="N922" s="2">
        <f>SUM(N916:N921)</f>
        <v>2548215</v>
      </c>
      <c r="O922" s="2">
        <f>SUM(O916:O921)</f>
        <v>2270472.306075</v>
      </c>
      <c r="P922" s="2">
        <f>SUM(P916:P921)</f>
        <v>120265.55514000001</v>
      </c>
      <c r="Q922" s="2">
        <f>SUM(Q916:Q921)</f>
        <v>30066.388785000003</v>
      </c>
      <c r="R922" s="2">
        <f>SUM(R916:R921)</f>
        <v>127410.75</v>
      </c>
      <c r="S922" s="48">
        <f>N922/J916</f>
        <v>872.02235309819</v>
      </c>
      <c r="T922" s="2">
        <f>T912</f>
        <v>4360</v>
      </c>
      <c r="U922" s="4"/>
      <c r="V922" s="3"/>
    </row>
    <row r="923" spans="1:22" ht="81.75" customHeight="1">
      <c r="A923" s="43" t="s">
        <v>992</v>
      </c>
      <c r="B923" s="43" t="s">
        <v>260</v>
      </c>
      <c r="C923" s="44" t="s">
        <v>10</v>
      </c>
      <c r="D923" s="43">
        <v>1971</v>
      </c>
      <c r="E923" s="45" t="s">
        <v>77</v>
      </c>
      <c r="F923" s="45" t="s">
        <v>349</v>
      </c>
      <c r="G923" s="43">
        <v>2</v>
      </c>
      <c r="H923" s="43">
        <v>1</v>
      </c>
      <c r="I923" s="46">
        <v>438.33</v>
      </c>
      <c r="J923" s="46">
        <v>414.72</v>
      </c>
      <c r="K923" s="46">
        <v>414.72</v>
      </c>
      <c r="L923" s="43">
        <v>19</v>
      </c>
      <c r="M923" s="65" t="s">
        <v>351</v>
      </c>
      <c r="N923" s="2">
        <v>354388</v>
      </c>
      <c r="O923" s="48">
        <v>315762</v>
      </c>
      <c r="P923" s="48">
        <f aca="true" t="shared" si="119" ref="P923:P928">(N923-R923)*6.21%*80%</f>
        <v>16725.696048</v>
      </c>
      <c r="Q923" s="48">
        <f aca="true" t="shared" si="120" ref="Q923:Q928">(N923-R923)*6.21%*20%</f>
        <v>4181.424012</v>
      </c>
      <c r="R923" s="48">
        <f aca="true" t="shared" si="121" ref="R923:R928">N923*5%</f>
        <v>17719.4</v>
      </c>
      <c r="S923" s="48">
        <f>N923/J923</f>
        <v>854.5235339506172</v>
      </c>
      <c r="T923" s="2">
        <f>T912</f>
        <v>4360</v>
      </c>
      <c r="U923" s="4" t="s">
        <v>1338</v>
      </c>
      <c r="V923" s="3"/>
    </row>
    <row r="924" spans="1:22" ht="30" customHeight="1">
      <c r="A924" s="100" t="s">
        <v>993</v>
      </c>
      <c r="B924" s="100" t="s">
        <v>397</v>
      </c>
      <c r="C924" s="88" t="s">
        <v>11</v>
      </c>
      <c r="D924" s="100">
        <v>1989</v>
      </c>
      <c r="E924" s="102" t="s">
        <v>77</v>
      </c>
      <c r="F924" s="102" t="s">
        <v>349</v>
      </c>
      <c r="G924" s="100">
        <v>9</v>
      </c>
      <c r="H924" s="100">
        <v>6</v>
      </c>
      <c r="I924" s="101">
        <v>14526.44</v>
      </c>
      <c r="J924" s="101">
        <v>11817.4</v>
      </c>
      <c r="K924" s="101">
        <v>6399.31</v>
      </c>
      <c r="L924" s="100">
        <v>629</v>
      </c>
      <c r="M924" s="65" t="s">
        <v>351</v>
      </c>
      <c r="N924" s="2">
        <v>1759027</v>
      </c>
      <c r="O924" s="48">
        <f>(N924-R924)*93.79%</f>
        <v>1567301.852135</v>
      </c>
      <c r="P924" s="48">
        <f t="shared" si="119"/>
        <v>83019.03829200001</v>
      </c>
      <c r="Q924" s="48">
        <f t="shared" si="120"/>
        <v>20754.759573000003</v>
      </c>
      <c r="R924" s="48">
        <f t="shared" si="121"/>
        <v>87951.35</v>
      </c>
      <c r="S924" s="48">
        <f>N924/J924</f>
        <v>148.85059319308817</v>
      </c>
      <c r="T924" s="2">
        <f>T916</f>
        <v>4360</v>
      </c>
      <c r="U924" s="4" t="s">
        <v>1338</v>
      </c>
      <c r="V924" s="3"/>
    </row>
    <row r="925" spans="1:22" ht="117" customHeight="1">
      <c r="A925" s="100"/>
      <c r="B925" s="100"/>
      <c r="C925" s="88"/>
      <c r="D925" s="100"/>
      <c r="E925" s="102"/>
      <c r="F925" s="102"/>
      <c r="G925" s="100"/>
      <c r="H925" s="100"/>
      <c r="I925" s="101"/>
      <c r="J925" s="101"/>
      <c r="K925" s="101"/>
      <c r="L925" s="100"/>
      <c r="M925" s="65" t="s">
        <v>1357</v>
      </c>
      <c r="N925" s="2">
        <v>4396900</v>
      </c>
      <c r="O925" s="48">
        <f>(N925-R925)*93.79%</f>
        <v>3917659.8845</v>
      </c>
      <c r="P925" s="48">
        <f t="shared" si="119"/>
        <v>207516.09240000002</v>
      </c>
      <c r="Q925" s="48">
        <f t="shared" si="120"/>
        <v>51879.023100000006</v>
      </c>
      <c r="R925" s="48">
        <f t="shared" si="121"/>
        <v>219845</v>
      </c>
      <c r="S925" s="48">
        <f>N925/J924</f>
        <v>372.0699984768223</v>
      </c>
      <c r="T925" s="2">
        <f>T923</f>
        <v>4360</v>
      </c>
      <c r="U925" s="4" t="s">
        <v>1338</v>
      </c>
      <c r="V925" s="3"/>
    </row>
    <row r="926" spans="1:22" ht="50.25" customHeight="1">
      <c r="A926" s="100"/>
      <c r="B926" s="100"/>
      <c r="C926" s="88"/>
      <c r="D926" s="100"/>
      <c r="E926" s="102"/>
      <c r="F926" s="102"/>
      <c r="G926" s="100"/>
      <c r="H926" s="100"/>
      <c r="I926" s="101"/>
      <c r="J926" s="101"/>
      <c r="K926" s="101"/>
      <c r="L926" s="100"/>
      <c r="M926" s="65" t="s">
        <v>475</v>
      </c>
      <c r="N926" s="2">
        <v>2564271</v>
      </c>
      <c r="O926" s="48">
        <f>(N926-R926)*93.79%</f>
        <v>2284778.2823550003</v>
      </c>
      <c r="P926" s="48">
        <f t="shared" si="119"/>
        <v>121023.33411600001</v>
      </c>
      <c r="Q926" s="48">
        <f t="shared" si="120"/>
        <v>30255.833529000003</v>
      </c>
      <c r="R926" s="48">
        <f t="shared" si="121"/>
        <v>128213.55</v>
      </c>
      <c r="S926" s="48">
        <f>N926/J924</f>
        <v>216.99113172102156</v>
      </c>
      <c r="T926" s="2">
        <f>T918</f>
        <v>4360</v>
      </c>
      <c r="U926" s="4" t="s">
        <v>1338</v>
      </c>
      <c r="V926" s="3"/>
    </row>
    <row r="927" spans="1:22" ht="73.5" customHeight="1">
      <c r="A927" s="100"/>
      <c r="B927" s="100"/>
      <c r="C927" s="88"/>
      <c r="D927" s="100"/>
      <c r="E927" s="102"/>
      <c r="F927" s="102"/>
      <c r="G927" s="100"/>
      <c r="H927" s="100"/>
      <c r="I927" s="101"/>
      <c r="J927" s="101"/>
      <c r="K927" s="101"/>
      <c r="L927" s="100"/>
      <c r="M927" s="65" t="s">
        <v>1350</v>
      </c>
      <c r="N927" s="2">
        <v>2027607</v>
      </c>
      <c r="O927" s="48">
        <f>(N927-R927)*93.79%</f>
        <v>1806607.9750350001</v>
      </c>
      <c r="P927" s="48">
        <f t="shared" si="119"/>
        <v>95694.93997200001</v>
      </c>
      <c r="Q927" s="48">
        <f t="shared" si="120"/>
        <v>23923.734993000002</v>
      </c>
      <c r="R927" s="48">
        <f t="shared" si="121"/>
        <v>101380.35</v>
      </c>
      <c r="S927" s="48">
        <f>N927/J924</f>
        <v>171.57809670485895</v>
      </c>
      <c r="T927" s="2">
        <f>T920</f>
        <v>4360</v>
      </c>
      <c r="U927" s="4" t="s">
        <v>1338</v>
      </c>
      <c r="V927" s="3"/>
    </row>
    <row r="928" spans="1:22" ht="33" customHeight="1">
      <c r="A928" s="100"/>
      <c r="B928" s="100"/>
      <c r="C928" s="88"/>
      <c r="D928" s="100"/>
      <c r="E928" s="102"/>
      <c r="F928" s="102"/>
      <c r="G928" s="100"/>
      <c r="H928" s="100"/>
      <c r="I928" s="101"/>
      <c r="J928" s="101"/>
      <c r="K928" s="101"/>
      <c r="L928" s="100"/>
      <c r="M928" s="65" t="s">
        <v>350</v>
      </c>
      <c r="N928" s="2">
        <v>1621104</v>
      </c>
      <c r="O928" s="48">
        <f>(N928-R928)*93.79%</f>
        <v>1444411.76952</v>
      </c>
      <c r="P928" s="48">
        <f t="shared" si="119"/>
        <v>76509.62438400001</v>
      </c>
      <c r="Q928" s="48">
        <f t="shared" si="120"/>
        <v>19127.406096000002</v>
      </c>
      <c r="R928" s="48">
        <f t="shared" si="121"/>
        <v>81055.20000000001</v>
      </c>
      <c r="S928" s="48">
        <f>N928/J924</f>
        <v>137.17941340734848</v>
      </c>
      <c r="T928" s="2">
        <f>T921</f>
        <v>4360</v>
      </c>
      <c r="U928" s="4" t="s">
        <v>1338</v>
      </c>
      <c r="V928" s="3"/>
    </row>
    <row r="929" spans="1:22" ht="30.75" customHeight="1">
      <c r="A929" s="100"/>
      <c r="B929" s="100"/>
      <c r="C929" s="88"/>
      <c r="D929" s="100"/>
      <c r="E929" s="102"/>
      <c r="F929" s="102"/>
      <c r="G929" s="100"/>
      <c r="H929" s="100"/>
      <c r="I929" s="101"/>
      <c r="J929" s="101"/>
      <c r="K929" s="101"/>
      <c r="L929" s="100"/>
      <c r="M929" s="65" t="s">
        <v>67</v>
      </c>
      <c r="N929" s="2">
        <f>SUM(N924:N928)</f>
        <v>12368909</v>
      </c>
      <c r="O929" s="2">
        <f>SUM(O924:O928)</f>
        <v>11020759.763545</v>
      </c>
      <c r="P929" s="2">
        <f>SUM(P924:P928)</f>
        <v>583763.0291640001</v>
      </c>
      <c r="Q929" s="2">
        <f>SUM(Q924:Q928)</f>
        <v>145940.75729100002</v>
      </c>
      <c r="R929" s="2">
        <f>SUM(R924:R928)</f>
        <v>618445.45</v>
      </c>
      <c r="S929" s="48">
        <f>N929/J924</f>
        <v>1046.6692335031394</v>
      </c>
      <c r="T929" s="2">
        <f>T923</f>
        <v>4360</v>
      </c>
      <c r="U929" s="4"/>
      <c r="V929" s="3"/>
    </row>
    <row r="930" spans="1:22" ht="26.25" customHeight="1">
      <c r="A930" s="100" t="s">
        <v>994</v>
      </c>
      <c r="B930" s="100" t="s">
        <v>398</v>
      </c>
      <c r="C930" s="88" t="s">
        <v>12</v>
      </c>
      <c r="D930" s="100">
        <v>1975</v>
      </c>
      <c r="E930" s="102" t="s">
        <v>77</v>
      </c>
      <c r="F930" s="102" t="s">
        <v>358</v>
      </c>
      <c r="G930" s="100">
        <v>5</v>
      </c>
      <c r="H930" s="100">
        <v>6</v>
      </c>
      <c r="I930" s="101">
        <v>4244</v>
      </c>
      <c r="J930" s="101">
        <v>4130.81</v>
      </c>
      <c r="K930" s="101">
        <v>3744.32</v>
      </c>
      <c r="L930" s="100">
        <v>145</v>
      </c>
      <c r="M930" s="65" t="s">
        <v>351</v>
      </c>
      <c r="N930" s="2">
        <v>1025755</v>
      </c>
      <c r="O930" s="48">
        <f aca="true" t="shared" si="122" ref="O930:O935">(N930-R930)*93.79%</f>
        <v>913952.8337750001</v>
      </c>
      <c r="P930" s="48">
        <f aca="true" t="shared" si="123" ref="P930:P935">(N930-R930)*6.21%*80%</f>
        <v>48411.53298</v>
      </c>
      <c r="Q930" s="48">
        <f aca="true" t="shared" si="124" ref="Q930:Q935">(N930-R930)*6.21%*20%</f>
        <v>12102.883245</v>
      </c>
      <c r="R930" s="48">
        <f aca="true" t="shared" si="125" ref="R930:R935">N930*5%</f>
        <v>51287.75</v>
      </c>
      <c r="S930" s="48">
        <f>N930/J930</f>
        <v>248.31812646914284</v>
      </c>
      <c r="T930" s="2">
        <f>T923</f>
        <v>4360</v>
      </c>
      <c r="U930" s="4" t="s">
        <v>1338</v>
      </c>
      <c r="V930" s="3"/>
    </row>
    <row r="931" spans="1:22" ht="92.25" customHeight="1">
      <c r="A931" s="100"/>
      <c r="B931" s="100"/>
      <c r="C931" s="88"/>
      <c r="D931" s="100"/>
      <c r="E931" s="102"/>
      <c r="F931" s="102"/>
      <c r="G931" s="100"/>
      <c r="H931" s="100"/>
      <c r="I931" s="101"/>
      <c r="J931" s="101"/>
      <c r="K931" s="101"/>
      <c r="L931" s="100"/>
      <c r="M931" s="65" t="s">
        <v>1357</v>
      </c>
      <c r="N931" s="2">
        <v>2525058</v>
      </c>
      <c r="O931" s="48">
        <f t="shared" si="122"/>
        <v>2249839.30329</v>
      </c>
      <c r="P931" s="48">
        <f t="shared" si="123"/>
        <v>119172.63736800003</v>
      </c>
      <c r="Q931" s="48">
        <f t="shared" si="124"/>
        <v>29793.159342000006</v>
      </c>
      <c r="R931" s="48">
        <f t="shared" si="125"/>
        <v>126252.90000000001</v>
      </c>
      <c r="S931" s="48">
        <f>N931/J930</f>
        <v>611.2743021344481</v>
      </c>
      <c r="T931" s="2">
        <f>T927</f>
        <v>4360</v>
      </c>
      <c r="U931" s="4" t="s">
        <v>1338</v>
      </c>
      <c r="V931" s="3"/>
    </row>
    <row r="932" spans="1:22" ht="44.25" customHeight="1">
      <c r="A932" s="100"/>
      <c r="B932" s="100"/>
      <c r="C932" s="88"/>
      <c r="D932" s="100"/>
      <c r="E932" s="102"/>
      <c r="F932" s="102"/>
      <c r="G932" s="100"/>
      <c r="H932" s="100"/>
      <c r="I932" s="101"/>
      <c r="J932" s="101"/>
      <c r="K932" s="101"/>
      <c r="L932" s="100"/>
      <c r="M932" s="65" t="s">
        <v>475</v>
      </c>
      <c r="N932" s="2">
        <v>1263189</v>
      </c>
      <c r="O932" s="48">
        <f t="shared" si="122"/>
        <v>1125507.7149450001</v>
      </c>
      <c r="P932" s="48">
        <f t="shared" si="123"/>
        <v>59617.46804400001</v>
      </c>
      <c r="Q932" s="48">
        <f t="shared" si="124"/>
        <v>14904.367011000002</v>
      </c>
      <c r="R932" s="48">
        <f t="shared" si="125"/>
        <v>63159.450000000004</v>
      </c>
      <c r="S932" s="48">
        <f>N932/J930</f>
        <v>305.7969260266146</v>
      </c>
      <c r="T932" s="2">
        <f>T927</f>
        <v>4360</v>
      </c>
      <c r="U932" s="4" t="s">
        <v>1338</v>
      </c>
      <c r="V932" s="3"/>
    </row>
    <row r="933" spans="1:22" ht="69.75" customHeight="1">
      <c r="A933" s="100"/>
      <c r="B933" s="100"/>
      <c r="C933" s="88"/>
      <c r="D933" s="100"/>
      <c r="E933" s="102"/>
      <c r="F933" s="102"/>
      <c r="G933" s="100"/>
      <c r="H933" s="100"/>
      <c r="I933" s="101"/>
      <c r="J933" s="101"/>
      <c r="K933" s="101"/>
      <c r="L933" s="100"/>
      <c r="M933" s="65" t="s">
        <v>1350</v>
      </c>
      <c r="N933" s="2">
        <v>400592</v>
      </c>
      <c r="O933" s="48">
        <f t="shared" si="122"/>
        <v>356929.47496</v>
      </c>
      <c r="P933" s="48">
        <f t="shared" si="123"/>
        <v>18906.340032000004</v>
      </c>
      <c r="Q933" s="48">
        <f t="shared" si="124"/>
        <v>4726.585008000001</v>
      </c>
      <c r="R933" s="48">
        <f t="shared" si="125"/>
        <v>20029.600000000002</v>
      </c>
      <c r="S933" s="48">
        <f>N933/J930</f>
        <v>96.9766220184419</v>
      </c>
      <c r="T933" s="2">
        <f>T927</f>
        <v>4360</v>
      </c>
      <c r="U933" s="4" t="s">
        <v>1338</v>
      </c>
      <c r="V933" s="3"/>
    </row>
    <row r="934" spans="1:22" ht="33" customHeight="1">
      <c r="A934" s="100"/>
      <c r="B934" s="100"/>
      <c r="C934" s="88"/>
      <c r="D934" s="100"/>
      <c r="E934" s="102"/>
      <c r="F934" s="102"/>
      <c r="G934" s="100"/>
      <c r="H934" s="100"/>
      <c r="I934" s="101"/>
      <c r="J934" s="101"/>
      <c r="K934" s="101"/>
      <c r="L934" s="100"/>
      <c r="M934" s="65" t="s">
        <v>350</v>
      </c>
      <c r="N934" s="2">
        <v>764298</v>
      </c>
      <c r="O934" s="48">
        <f t="shared" si="122"/>
        <v>680993.33949</v>
      </c>
      <c r="P934" s="48">
        <f t="shared" si="123"/>
        <v>36071.808408000004</v>
      </c>
      <c r="Q934" s="48">
        <f t="shared" si="124"/>
        <v>9017.952102000001</v>
      </c>
      <c r="R934" s="48">
        <f t="shared" si="125"/>
        <v>38214.9</v>
      </c>
      <c r="S934" s="48">
        <f>N934/J930</f>
        <v>185.02376047312754</v>
      </c>
      <c r="T934" s="2">
        <f>T927</f>
        <v>4360</v>
      </c>
      <c r="U934" s="4" t="s">
        <v>1338</v>
      </c>
      <c r="V934" s="3"/>
    </row>
    <row r="935" spans="1:22" ht="32.25" customHeight="1">
      <c r="A935" s="100"/>
      <c r="B935" s="100"/>
      <c r="C935" s="88"/>
      <c r="D935" s="100"/>
      <c r="E935" s="102"/>
      <c r="F935" s="102"/>
      <c r="G935" s="100"/>
      <c r="H935" s="100"/>
      <c r="I935" s="101"/>
      <c r="J935" s="101"/>
      <c r="K935" s="101"/>
      <c r="L935" s="100"/>
      <c r="M935" s="65" t="s">
        <v>750</v>
      </c>
      <c r="N935" s="2">
        <v>897388</v>
      </c>
      <c r="O935" s="48">
        <f t="shared" si="122"/>
        <v>799577.1949400001</v>
      </c>
      <c r="P935" s="48">
        <f t="shared" si="123"/>
        <v>42353.124048</v>
      </c>
      <c r="Q935" s="48">
        <f t="shared" si="124"/>
        <v>10588.281012</v>
      </c>
      <c r="R935" s="48">
        <f t="shared" si="125"/>
        <v>44869.4</v>
      </c>
      <c r="S935" s="48">
        <f>N935/J930</f>
        <v>217.24262311749993</v>
      </c>
      <c r="T935" s="2">
        <f>T927</f>
        <v>4360</v>
      </c>
      <c r="U935" s="4" t="s">
        <v>1338</v>
      </c>
      <c r="V935" s="3"/>
    </row>
    <row r="936" spans="1:22" ht="18" customHeight="1">
      <c r="A936" s="100"/>
      <c r="B936" s="100"/>
      <c r="C936" s="88"/>
      <c r="D936" s="100"/>
      <c r="E936" s="102"/>
      <c r="F936" s="102"/>
      <c r="G936" s="100"/>
      <c r="H936" s="100"/>
      <c r="I936" s="101"/>
      <c r="J936" s="101"/>
      <c r="K936" s="101"/>
      <c r="L936" s="100"/>
      <c r="M936" s="65" t="s">
        <v>67</v>
      </c>
      <c r="N936" s="2">
        <f>SUM(N930:N935)</f>
        <v>6876280</v>
      </c>
      <c r="O936" s="2">
        <f>SUM(O930:O935)</f>
        <v>6126799.861400001</v>
      </c>
      <c r="P936" s="2">
        <f>SUM(P930:P935)</f>
        <v>324532.91088</v>
      </c>
      <c r="Q936" s="2">
        <f>SUM(Q930:Q935)</f>
        <v>81133.22772</v>
      </c>
      <c r="R936" s="2">
        <f>SUM(R930:R935)</f>
        <v>343814.00000000006</v>
      </c>
      <c r="S936" s="48">
        <f>N936/J930</f>
        <v>1664.632360239275</v>
      </c>
      <c r="T936" s="2">
        <f>T927</f>
        <v>4360</v>
      </c>
      <c r="U936" s="4"/>
      <c r="V936" s="3"/>
    </row>
    <row r="937" spans="1:22" ht="82.5" customHeight="1">
      <c r="A937" s="43" t="s">
        <v>995</v>
      </c>
      <c r="B937" s="43" t="s">
        <v>399</v>
      </c>
      <c r="C937" s="44" t="s">
        <v>788</v>
      </c>
      <c r="D937" s="43">
        <v>1969</v>
      </c>
      <c r="E937" s="45" t="s">
        <v>77</v>
      </c>
      <c r="F937" s="45" t="s">
        <v>358</v>
      </c>
      <c r="G937" s="43">
        <v>5</v>
      </c>
      <c r="H937" s="43">
        <v>4</v>
      </c>
      <c r="I937" s="46">
        <v>3895.56</v>
      </c>
      <c r="J937" s="46">
        <v>3549.88</v>
      </c>
      <c r="K937" s="46">
        <v>2763.34</v>
      </c>
      <c r="L937" s="43">
        <v>166</v>
      </c>
      <c r="M937" s="65" t="s">
        <v>351</v>
      </c>
      <c r="N937" s="2">
        <v>691924</v>
      </c>
      <c r="O937" s="48">
        <f aca="true" t="shared" si="126" ref="O937:O942">(N937-R937)*93.79%</f>
        <v>616507.7436200001</v>
      </c>
      <c r="P937" s="48">
        <f aca="true" t="shared" si="127" ref="P937:P942">(N937-R937)*6.21%*80%</f>
        <v>32656.045104000004</v>
      </c>
      <c r="Q937" s="48">
        <f aca="true" t="shared" si="128" ref="Q937:Q942">(N937-R937)*6.21%*20%</f>
        <v>8164.011276000001</v>
      </c>
      <c r="R937" s="48">
        <f aca="true" t="shared" si="129" ref="R937:R942">N937*5%</f>
        <v>34596.200000000004</v>
      </c>
      <c r="S937" s="48">
        <f>N937/J937</f>
        <v>194.9147576819498</v>
      </c>
      <c r="T937" s="2">
        <f>T927</f>
        <v>4360</v>
      </c>
      <c r="U937" s="4" t="s">
        <v>1338</v>
      </c>
      <c r="V937" s="3"/>
    </row>
    <row r="938" spans="1:22" ht="24.75" customHeight="1">
      <c r="A938" s="100" t="s">
        <v>996</v>
      </c>
      <c r="B938" s="100" t="s">
        <v>400</v>
      </c>
      <c r="C938" s="88" t="s">
        <v>13</v>
      </c>
      <c r="D938" s="100">
        <v>1972</v>
      </c>
      <c r="E938" s="102" t="s">
        <v>77</v>
      </c>
      <c r="F938" s="102" t="s">
        <v>349</v>
      </c>
      <c r="G938" s="100">
        <v>9</v>
      </c>
      <c r="H938" s="100">
        <v>1</v>
      </c>
      <c r="I938" s="101">
        <v>2272.08</v>
      </c>
      <c r="J938" s="101">
        <v>1956.53</v>
      </c>
      <c r="K938" s="101">
        <v>1445.24</v>
      </c>
      <c r="L938" s="100">
        <v>95</v>
      </c>
      <c r="M938" s="65" t="s">
        <v>351</v>
      </c>
      <c r="N938" s="2">
        <v>420600</v>
      </c>
      <c r="O938" s="48">
        <f t="shared" si="126"/>
        <v>374756.70300000004</v>
      </c>
      <c r="P938" s="48">
        <f t="shared" si="127"/>
        <v>19850.637600000002</v>
      </c>
      <c r="Q938" s="48">
        <f t="shared" si="128"/>
        <v>4962.6594000000005</v>
      </c>
      <c r="R938" s="48">
        <f t="shared" si="129"/>
        <v>21030</v>
      </c>
      <c r="S938" s="48">
        <f>N938/J938</f>
        <v>214.9724256719805</v>
      </c>
      <c r="T938" s="2">
        <f>T928</f>
        <v>4360</v>
      </c>
      <c r="U938" s="4" t="s">
        <v>1338</v>
      </c>
      <c r="V938" s="3"/>
    </row>
    <row r="939" spans="1:22" ht="99" customHeight="1">
      <c r="A939" s="100"/>
      <c r="B939" s="100"/>
      <c r="C939" s="88"/>
      <c r="D939" s="100"/>
      <c r="E939" s="102"/>
      <c r="F939" s="102"/>
      <c r="G939" s="100"/>
      <c r="H939" s="100"/>
      <c r="I939" s="101"/>
      <c r="J939" s="101"/>
      <c r="K939" s="101"/>
      <c r="L939" s="100"/>
      <c r="M939" s="65" t="s">
        <v>1357</v>
      </c>
      <c r="N939" s="2">
        <v>1208565</v>
      </c>
      <c r="O939" s="48">
        <f t="shared" si="126"/>
        <v>1076837.4578250002</v>
      </c>
      <c r="P939" s="48">
        <f t="shared" si="127"/>
        <v>57039.43374000001</v>
      </c>
      <c r="Q939" s="48">
        <f t="shared" si="128"/>
        <v>14259.858435000002</v>
      </c>
      <c r="R939" s="48">
        <f t="shared" si="129"/>
        <v>60428.25</v>
      </c>
      <c r="S939" s="48">
        <f>N939/J938</f>
        <v>617.7083918979009</v>
      </c>
      <c r="T939" s="2">
        <f>T931</f>
        <v>4360</v>
      </c>
      <c r="U939" s="4" t="s">
        <v>1338</v>
      </c>
      <c r="V939" s="3"/>
    </row>
    <row r="940" spans="1:22" ht="50.25" customHeight="1">
      <c r="A940" s="100"/>
      <c r="B940" s="100"/>
      <c r="C940" s="88"/>
      <c r="D940" s="100"/>
      <c r="E940" s="102"/>
      <c r="F940" s="102"/>
      <c r="G940" s="100"/>
      <c r="H940" s="100"/>
      <c r="I940" s="101"/>
      <c r="J940" s="101"/>
      <c r="K940" s="101"/>
      <c r="L940" s="100"/>
      <c r="M940" s="65" t="s">
        <v>475</v>
      </c>
      <c r="N940" s="2">
        <v>525282</v>
      </c>
      <c r="O940" s="48">
        <f t="shared" si="126"/>
        <v>468028.8884100001</v>
      </c>
      <c r="P940" s="48">
        <f t="shared" si="127"/>
        <v>24791.209272000004</v>
      </c>
      <c r="Q940" s="48">
        <f t="shared" si="128"/>
        <v>6197.802318000001</v>
      </c>
      <c r="R940" s="48">
        <f t="shared" si="129"/>
        <v>26264.100000000002</v>
      </c>
      <c r="S940" s="48">
        <f>N940/J938</f>
        <v>268.47633309992693</v>
      </c>
      <c r="T940" s="2">
        <f>T931</f>
        <v>4360</v>
      </c>
      <c r="U940" s="4" t="s">
        <v>1338</v>
      </c>
      <c r="V940" s="3"/>
    </row>
    <row r="941" spans="1:22" ht="77.25" customHeight="1">
      <c r="A941" s="100"/>
      <c r="B941" s="100"/>
      <c r="C941" s="88"/>
      <c r="D941" s="100"/>
      <c r="E941" s="102"/>
      <c r="F941" s="102"/>
      <c r="G941" s="100"/>
      <c r="H941" s="100"/>
      <c r="I941" s="101"/>
      <c r="J941" s="101"/>
      <c r="K941" s="101"/>
      <c r="L941" s="100"/>
      <c r="M941" s="65" t="s">
        <v>1350</v>
      </c>
      <c r="N941" s="2">
        <v>266209</v>
      </c>
      <c r="O941" s="48">
        <f t="shared" si="126"/>
        <v>237193.550045</v>
      </c>
      <c r="P941" s="48">
        <f t="shared" si="127"/>
        <v>12563.999964</v>
      </c>
      <c r="Q941" s="48">
        <f t="shared" si="128"/>
        <v>3140.999991</v>
      </c>
      <c r="R941" s="48">
        <f t="shared" si="129"/>
        <v>13310.45</v>
      </c>
      <c r="S941" s="48">
        <f>N941/J938</f>
        <v>136.06180329460832</v>
      </c>
      <c r="T941" s="2">
        <f>T933</f>
        <v>4360</v>
      </c>
      <c r="U941" s="4" t="s">
        <v>1338</v>
      </c>
      <c r="V941" s="3"/>
    </row>
    <row r="942" spans="1:22" ht="40.5" customHeight="1">
      <c r="A942" s="100"/>
      <c r="B942" s="100"/>
      <c r="C942" s="88"/>
      <c r="D942" s="100"/>
      <c r="E942" s="102"/>
      <c r="F942" s="102"/>
      <c r="G942" s="100"/>
      <c r="H942" s="100"/>
      <c r="I942" s="101"/>
      <c r="J942" s="101"/>
      <c r="K942" s="101"/>
      <c r="L942" s="100"/>
      <c r="M942" s="65" t="s">
        <v>350</v>
      </c>
      <c r="N942" s="2">
        <v>352951</v>
      </c>
      <c r="O942" s="48">
        <f t="shared" si="126"/>
        <v>314481.105755</v>
      </c>
      <c r="P942" s="48">
        <f t="shared" si="127"/>
        <v>16657.875396</v>
      </c>
      <c r="Q942" s="48">
        <f t="shared" si="128"/>
        <v>4164.468849</v>
      </c>
      <c r="R942" s="48">
        <f t="shared" si="129"/>
        <v>17647.55</v>
      </c>
      <c r="S942" s="48">
        <f>N942/J938</f>
        <v>180.3964161040209</v>
      </c>
      <c r="T942" s="2">
        <f>T933</f>
        <v>4360</v>
      </c>
      <c r="U942" s="4" t="s">
        <v>1338</v>
      </c>
      <c r="V942" s="3"/>
    </row>
    <row r="943" spans="1:22" ht="24.75" customHeight="1">
      <c r="A943" s="100"/>
      <c r="B943" s="100"/>
      <c r="C943" s="88"/>
      <c r="D943" s="100"/>
      <c r="E943" s="102"/>
      <c r="F943" s="102"/>
      <c r="G943" s="100"/>
      <c r="H943" s="100"/>
      <c r="I943" s="101"/>
      <c r="J943" s="101"/>
      <c r="K943" s="101"/>
      <c r="L943" s="100"/>
      <c r="M943" s="65" t="s">
        <v>67</v>
      </c>
      <c r="N943" s="2">
        <f>SUM(N938:N942)</f>
        <v>2773607</v>
      </c>
      <c r="O943" s="2">
        <f>SUM(O938:O942)</f>
        <v>2471297.705035</v>
      </c>
      <c r="P943" s="2">
        <f>SUM(P938:P942)</f>
        <v>130903.15597200002</v>
      </c>
      <c r="Q943" s="2">
        <f>SUM(Q938:Q942)</f>
        <v>32725.788993000006</v>
      </c>
      <c r="R943" s="2">
        <f>SUM(R938:R942)</f>
        <v>138680.35</v>
      </c>
      <c r="S943" s="48">
        <f>N943/J938</f>
        <v>1417.6153700684374</v>
      </c>
      <c r="T943" s="2">
        <f>T934</f>
        <v>4360</v>
      </c>
      <c r="U943" s="4"/>
      <c r="V943" s="3"/>
    </row>
    <row r="944" spans="1:22" ht="78.75" customHeight="1">
      <c r="A944" s="43" t="s">
        <v>997</v>
      </c>
      <c r="B944" s="43" t="s">
        <v>401</v>
      </c>
      <c r="C944" s="44" t="s">
        <v>14</v>
      </c>
      <c r="D944" s="43">
        <v>1966</v>
      </c>
      <c r="E944" s="45" t="s">
        <v>77</v>
      </c>
      <c r="F944" s="45" t="s">
        <v>349</v>
      </c>
      <c r="G944" s="43">
        <v>5</v>
      </c>
      <c r="H944" s="43">
        <v>4</v>
      </c>
      <c r="I944" s="46">
        <v>4403.93</v>
      </c>
      <c r="J944" s="46">
        <v>3362.02</v>
      </c>
      <c r="K944" s="46">
        <v>2295.54</v>
      </c>
      <c r="L944" s="43">
        <v>188</v>
      </c>
      <c r="M944" s="65" t="s">
        <v>351</v>
      </c>
      <c r="N944" s="2">
        <v>982886</v>
      </c>
      <c r="O944" s="48">
        <f aca="true" t="shared" si="130" ref="O944:O949">(N944-R944)*93.79%</f>
        <v>875756.34043</v>
      </c>
      <c r="P944" s="48">
        <f aca="true" t="shared" si="131" ref="P944:P949">(N944-R944)*6.21%*80%</f>
        <v>46388.287656</v>
      </c>
      <c r="Q944" s="48">
        <f aca="true" t="shared" si="132" ref="Q944:Q949">(N944-R944)*6.21%*20%</f>
        <v>11597.071914</v>
      </c>
      <c r="R944" s="48">
        <f aca="true" t="shared" si="133" ref="R944:R949">N944*5%</f>
        <v>49144.3</v>
      </c>
      <c r="S944" s="48">
        <f>N944/J944</f>
        <v>292.3498373001945</v>
      </c>
      <c r="T944" s="2">
        <f>T937</f>
        <v>4360</v>
      </c>
      <c r="U944" s="4" t="s">
        <v>1338</v>
      </c>
      <c r="V944" s="3"/>
    </row>
    <row r="945" spans="1:22" ht="28.5" customHeight="1">
      <c r="A945" s="100" t="s">
        <v>998</v>
      </c>
      <c r="B945" s="100" t="s">
        <v>823</v>
      </c>
      <c r="C945" s="88" t="s">
        <v>15</v>
      </c>
      <c r="D945" s="100">
        <v>1991</v>
      </c>
      <c r="E945" s="102" t="s">
        <v>77</v>
      </c>
      <c r="F945" s="102" t="s">
        <v>358</v>
      </c>
      <c r="G945" s="100">
        <v>5</v>
      </c>
      <c r="H945" s="100">
        <v>4</v>
      </c>
      <c r="I945" s="101">
        <v>2718.44</v>
      </c>
      <c r="J945" s="101">
        <v>2661.92</v>
      </c>
      <c r="K945" s="101">
        <v>1690.83</v>
      </c>
      <c r="L945" s="100">
        <v>135</v>
      </c>
      <c r="M945" s="65" t="s">
        <v>351</v>
      </c>
      <c r="N945" s="2">
        <v>898170</v>
      </c>
      <c r="O945" s="48">
        <f t="shared" si="130"/>
        <v>800273.96085</v>
      </c>
      <c r="P945" s="48">
        <f t="shared" si="131"/>
        <v>42390.03132000001</v>
      </c>
      <c r="Q945" s="48">
        <f t="shared" si="132"/>
        <v>10597.507830000002</v>
      </c>
      <c r="R945" s="48">
        <f t="shared" si="133"/>
        <v>44908.5</v>
      </c>
      <c r="S945" s="48">
        <f>N945/J945</f>
        <v>337.41434753861876</v>
      </c>
      <c r="T945" s="2">
        <f>T937</f>
        <v>4360</v>
      </c>
      <c r="U945" s="4" t="s">
        <v>1338</v>
      </c>
      <c r="V945" s="3"/>
    </row>
    <row r="946" spans="1:22" ht="110.25" customHeight="1">
      <c r="A946" s="100"/>
      <c r="B946" s="100"/>
      <c r="C946" s="88"/>
      <c r="D946" s="100"/>
      <c r="E946" s="102"/>
      <c r="F946" s="102"/>
      <c r="G946" s="100"/>
      <c r="H946" s="100"/>
      <c r="I946" s="101"/>
      <c r="J946" s="101"/>
      <c r="K946" s="101"/>
      <c r="L946" s="100"/>
      <c r="M946" s="65" t="s">
        <v>1357</v>
      </c>
      <c r="N946" s="2">
        <v>1485797</v>
      </c>
      <c r="O946" s="48">
        <f t="shared" si="130"/>
        <v>1323852.555985</v>
      </c>
      <c r="P946" s="48">
        <f t="shared" si="131"/>
        <v>70123.675212</v>
      </c>
      <c r="Q946" s="48">
        <f t="shared" si="132"/>
        <v>17530.918803</v>
      </c>
      <c r="R946" s="48">
        <f t="shared" si="133"/>
        <v>74289.85</v>
      </c>
      <c r="S946" s="48">
        <f>N946/J945</f>
        <v>558.1674129951314</v>
      </c>
      <c r="T946" s="2">
        <f>T939</f>
        <v>4360</v>
      </c>
      <c r="U946" s="4" t="s">
        <v>1338</v>
      </c>
      <c r="V946" s="3"/>
    </row>
    <row r="947" spans="1:22" ht="55.5" customHeight="1">
      <c r="A947" s="100"/>
      <c r="B947" s="100"/>
      <c r="C947" s="88"/>
      <c r="D947" s="100"/>
      <c r="E947" s="102"/>
      <c r="F947" s="102"/>
      <c r="G947" s="100"/>
      <c r="H947" s="100"/>
      <c r="I947" s="101"/>
      <c r="J947" s="101"/>
      <c r="K947" s="101"/>
      <c r="L947" s="100"/>
      <c r="M947" s="65" t="s">
        <v>475</v>
      </c>
      <c r="N947" s="2">
        <v>719117</v>
      </c>
      <c r="O947" s="48">
        <f t="shared" si="130"/>
        <v>640736.8425850001</v>
      </c>
      <c r="P947" s="48">
        <f t="shared" si="131"/>
        <v>33939.445932</v>
      </c>
      <c r="Q947" s="48">
        <f t="shared" si="132"/>
        <v>8484.861483</v>
      </c>
      <c r="R947" s="48">
        <f t="shared" si="133"/>
        <v>35955.85</v>
      </c>
      <c r="S947" s="48">
        <f>N947/J945</f>
        <v>270.1497415399411</v>
      </c>
      <c r="T947" s="2">
        <f>T939</f>
        <v>4360</v>
      </c>
      <c r="U947" s="4" t="s">
        <v>1338</v>
      </c>
      <c r="V947" s="3"/>
    </row>
    <row r="948" spans="1:22" ht="59.25" customHeight="1">
      <c r="A948" s="100"/>
      <c r="B948" s="100"/>
      <c r="C948" s="88"/>
      <c r="D948" s="100"/>
      <c r="E948" s="102"/>
      <c r="F948" s="102"/>
      <c r="G948" s="100"/>
      <c r="H948" s="100"/>
      <c r="I948" s="101"/>
      <c r="J948" s="101"/>
      <c r="K948" s="101"/>
      <c r="L948" s="100"/>
      <c r="M948" s="65" t="s">
        <v>453</v>
      </c>
      <c r="N948" s="2">
        <v>282602</v>
      </c>
      <c r="O948" s="48">
        <f t="shared" si="130"/>
        <v>251799.79501000003</v>
      </c>
      <c r="P948" s="48">
        <f t="shared" si="131"/>
        <v>13337.683992000004</v>
      </c>
      <c r="Q948" s="48">
        <f t="shared" si="132"/>
        <v>3334.420998000001</v>
      </c>
      <c r="R948" s="48">
        <f t="shared" si="133"/>
        <v>14130.1</v>
      </c>
      <c r="S948" s="48">
        <f>N948/J945</f>
        <v>106.16472320730901</v>
      </c>
      <c r="T948" s="2">
        <f>T941</f>
        <v>4360</v>
      </c>
      <c r="U948" s="4" t="s">
        <v>1338</v>
      </c>
      <c r="V948" s="3"/>
    </row>
    <row r="949" spans="1:22" ht="40.5" customHeight="1">
      <c r="A949" s="100"/>
      <c r="B949" s="100"/>
      <c r="C949" s="88"/>
      <c r="D949" s="100"/>
      <c r="E949" s="102"/>
      <c r="F949" s="102"/>
      <c r="G949" s="100"/>
      <c r="H949" s="100"/>
      <c r="I949" s="101"/>
      <c r="J949" s="101"/>
      <c r="K949" s="101"/>
      <c r="L949" s="100"/>
      <c r="M949" s="65" t="s">
        <v>350</v>
      </c>
      <c r="N949" s="2">
        <v>519166</v>
      </c>
      <c r="O949" s="48">
        <f t="shared" si="130"/>
        <v>462579.50183</v>
      </c>
      <c r="P949" s="48">
        <f t="shared" si="131"/>
        <v>24502.558536000004</v>
      </c>
      <c r="Q949" s="48">
        <f t="shared" si="132"/>
        <v>6125.639634000001</v>
      </c>
      <c r="R949" s="48">
        <f t="shared" si="133"/>
        <v>25958.300000000003</v>
      </c>
      <c r="S949" s="48">
        <f>N949/J945</f>
        <v>195.0344112520286</v>
      </c>
      <c r="T949" s="2">
        <f>T941</f>
        <v>4360</v>
      </c>
      <c r="U949" s="4" t="s">
        <v>1338</v>
      </c>
      <c r="V949" s="3"/>
    </row>
    <row r="950" spans="1:22" ht="30.75" customHeight="1">
      <c r="A950" s="100"/>
      <c r="B950" s="100"/>
      <c r="C950" s="88"/>
      <c r="D950" s="100"/>
      <c r="E950" s="102"/>
      <c r="F950" s="102"/>
      <c r="G950" s="100"/>
      <c r="H950" s="100"/>
      <c r="I950" s="101"/>
      <c r="J950" s="101"/>
      <c r="K950" s="101"/>
      <c r="L950" s="100"/>
      <c r="M950" s="65" t="s">
        <v>67</v>
      </c>
      <c r="N950" s="2">
        <f>SUM(N945:N949)</f>
        <v>3904852</v>
      </c>
      <c r="O950" s="2">
        <f>SUM(O945:O949)</f>
        <v>3479242.65626</v>
      </c>
      <c r="P950" s="2">
        <f>SUM(P945:P949)</f>
        <v>184293.39499200002</v>
      </c>
      <c r="Q950" s="2">
        <f>SUM(Q945:Q949)</f>
        <v>46073.348748000004</v>
      </c>
      <c r="R950" s="2">
        <f>SUM(R945:R949)</f>
        <v>195242.60000000003</v>
      </c>
      <c r="S950" s="48">
        <f>N950/J945</f>
        <v>1466.9306365330287</v>
      </c>
      <c r="T950" s="2">
        <f>T942</f>
        <v>4360</v>
      </c>
      <c r="U950" s="4"/>
      <c r="V950" s="3"/>
    </row>
    <row r="951" spans="1:22" ht="88.5" customHeight="1">
      <c r="A951" s="43" t="s">
        <v>999</v>
      </c>
      <c r="B951" s="43" t="s">
        <v>824</v>
      </c>
      <c r="C951" s="44" t="s">
        <v>16</v>
      </c>
      <c r="D951" s="43">
        <v>1970</v>
      </c>
      <c r="E951" s="45" t="s">
        <v>77</v>
      </c>
      <c r="F951" s="45" t="s">
        <v>358</v>
      </c>
      <c r="G951" s="43">
        <v>5</v>
      </c>
      <c r="H951" s="43">
        <v>6</v>
      </c>
      <c r="I951" s="46">
        <v>5817.01</v>
      </c>
      <c r="J951" s="46">
        <v>5704.68</v>
      </c>
      <c r="K951" s="46">
        <v>4423.12</v>
      </c>
      <c r="L951" s="43">
        <v>294</v>
      </c>
      <c r="M951" s="65" t="s">
        <v>351</v>
      </c>
      <c r="N951" s="2">
        <v>1030731</v>
      </c>
      <c r="O951" s="48">
        <f aca="true" t="shared" si="134" ref="O951:O958">(N951-R951)*93.79%</f>
        <v>918386.474655</v>
      </c>
      <c r="P951" s="48">
        <f aca="true" t="shared" si="135" ref="P951:P958">(N951-R951)*6.21%*80%</f>
        <v>48646.380276</v>
      </c>
      <c r="Q951" s="48">
        <f aca="true" t="shared" si="136" ref="Q951:Q958">(N951-R951)*6.21%*20%</f>
        <v>12161.595069</v>
      </c>
      <c r="R951" s="48">
        <f aca="true" t="shared" si="137" ref="R951:R958">N951*5%</f>
        <v>51536.55</v>
      </c>
      <c r="S951" s="48">
        <f>N951/J951</f>
        <v>180.68165085508738</v>
      </c>
      <c r="T951" s="2">
        <f>T944</f>
        <v>4360</v>
      </c>
      <c r="U951" s="4" t="s">
        <v>1338</v>
      </c>
      <c r="V951" s="3"/>
    </row>
    <row r="952" spans="1:22" ht="87" customHeight="1">
      <c r="A952" s="43" t="s">
        <v>1000</v>
      </c>
      <c r="B952" s="43" t="s">
        <v>825</v>
      </c>
      <c r="C952" s="44" t="s">
        <v>17</v>
      </c>
      <c r="D952" s="43">
        <v>1970</v>
      </c>
      <c r="E952" s="45" t="s">
        <v>77</v>
      </c>
      <c r="F952" s="45" t="s">
        <v>358</v>
      </c>
      <c r="G952" s="43">
        <v>5</v>
      </c>
      <c r="H952" s="43">
        <v>6</v>
      </c>
      <c r="I952" s="46">
        <v>5761.03</v>
      </c>
      <c r="J952" s="46">
        <v>5751.06</v>
      </c>
      <c r="K952" s="46">
        <v>4490.17</v>
      </c>
      <c r="L952" s="43">
        <v>334</v>
      </c>
      <c r="M952" s="65" t="s">
        <v>351</v>
      </c>
      <c r="N952" s="2">
        <v>1030731</v>
      </c>
      <c r="O952" s="48">
        <f t="shared" si="134"/>
        <v>918386.474655</v>
      </c>
      <c r="P952" s="48">
        <f t="shared" si="135"/>
        <v>48646.380276</v>
      </c>
      <c r="Q952" s="48">
        <f t="shared" si="136"/>
        <v>12161.595069</v>
      </c>
      <c r="R952" s="48">
        <f t="shared" si="137"/>
        <v>51536.55</v>
      </c>
      <c r="S952" s="48">
        <f>N952/J952</f>
        <v>179.2245255657218</v>
      </c>
      <c r="T952" s="2">
        <f>T945</f>
        <v>4360</v>
      </c>
      <c r="U952" s="4" t="s">
        <v>1338</v>
      </c>
      <c r="V952" s="3"/>
    </row>
    <row r="953" spans="1:22" ht="18" customHeight="1">
      <c r="A953" s="100" t="s">
        <v>1001</v>
      </c>
      <c r="B953" s="100" t="s">
        <v>826</v>
      </c>
      <c r="C953" s="88" t="s">
        <v>18</v>
      </c>
      <c r="D953" s="100">
        <v>1993</v>
      </c>
      <c r="E953" s="102" t="s">
        <v>77</v>
      </c>
      <c r="F953" s="102" t="s">
        <v>358</v>
      </c>
      <c r="G953" s="100">
        <v>5</v>
      </c>
      <c r="H953" s="100">
        <v>4</v>
      </c>
      <c r="I953" s="101">
        <v>3287.75</v>
      </c>
      <c r="J953" s="101">
        <v>2858.8</v>
      </c>
      <c r="K953" s="101">
        <v>2070.97</v>
      </c>
      <c r="L953" s="100">
        <v>151</v>
      </c>
      <c r="M953" s="65" t="s">
        <v>351</v>
      </c>
      <c r="N953" s="2">
        <v>681952</v>
      </c>
      <c r="O953" s="48">
        <f t="shared" si="134"/>
        <v>607622.64176</v>
      </c>
      <c r="P953" s="48">
        <f t="shared" si="135"/>
        <v>32185.406592000003</v>
      </c>
      <c r="Q953" s="48">
        <f t="shared" si="136"/>
        <v>8046.351648000001</v>
      </c>
      <c r="R953" s="48">
        <f t="shared" si="137"/>
        <v>34097.6</v>
      </c>
      <c r="S953" s="48">
        <f>N953/J953</f>
        <v>238.5448439904855</v>
      </c>
      <c r="T953" s="2">
        <f>T946</f>
        <v>4360</v>
      </c>
      <c r="U953" s="4" t="s">
        <v>1338</v>
      </c>
      <c r="V953" s="3"/>
    </row>
    <row r="954" spans="1:22" ht="97.5" customHeight="1">
      <c r="A954" s="100"/>
      <c r="B954" s="100"/>
      <c r="C954" s="88"/>
      <c r="D954" s="100"/>
      <c r="E954" s="102"/>
      <c r="F954" s="102"/>
      <c r="G954" s="100"/>
      <c r="H954" s="100"/>
      <c r="I954" s="101"/>
      <c r="J954" s="101"/>
      <c r="K954" s="101"/>
      <c r="L954" s="100"/>
      <c r="M954" s="65" t="s">
        <v>1357</v>
      </c>
      <c r="N954" s="2">
        <v>2129827</v>
      </c>
      <c r="O954" s="48">
        <f t="shared" si="134"/>
        <v>1897686.5061350001</v>
      </c>
      <c r="P954" s="48">
        <f t="shared" si="135"/>
        <v>100519.315092</v>
      </c>
      <c r="Q954" s="48">
        <f t="shared" si="136"/>
        <v>25129.828773</v>
      </c>
      <c r="R954" s="48">
        <f t="shared" si="137"/>
        <v>106491.35</v>
      </c>
      <c r="S954" s="48">
        <f>N954/J953</f>
        <v>745.007345739471</v>
      </c>
      <c r="T954" s="2">
        <f>T946</f>
        <v>4360</v>
      </c>
      <c r="U954" s="4" t="s">
        <v>1338</v>
      </c>
      <c r="V954" s="3"/>
    </row>
    <row r="955" spans="1:22" ht="40.5" customHeight="1">
      <c r="A955" s="100"/>
      <c r="B955" s="100"/>
      <c r="C955" s="88"/>
      <c r="D955" s="100"/>
      <c r="E955" s="102"/>
      <c r="F955" s="102"/>
      <c r="G955" s="100"/>
      <c r="H955" s="100"/>
      <c r="I955" s="101"/>
      <c r="J955" s="101"/>
      <c r="K955" s="101"/>
      <c r="L955" s="100"/>
      <c r="M955" s="65" t="s">
        <v>475</v>
      </c>
      <c r="N955" s="2">
        <v>887249</v>
      </c>
      <c r="O955" s="48">
        <f t="shared" si="134"/>
        <v>790543.295245</v>
      </c>
      <c r="P955" s="48">
        <f t="shared" si="135"/>
        <v>41874.603804000006</v>
      </c>
      <c r="Q955" s="48">
        <f t="shared" si="136"/>
        <v>10468.650951000001</v>
      </c>
      <c r="R955" s="48">
        <f t="shared" si="137"/>
        <v>44362.450000000004</v>
      </c>
      <c r="S955" s="48">
        <f>N955/J953</f>
        <v>310.35714285714283</v>
      </c>
      <c r="T955" s="2">
        <f>T948</f>
        <v>4360</v>
      </c>
      <c r="U955" s="4" t="s">
        <v>1338</v>
      </c>
      <c r="V955" s="3"/>
    </row>
    <row r="956" spans="1:22" ht="70.5" customHeight="1">
      <c r="A956" s="100"/>
      <c r="B956" s="100"/>
      <c r="C956" s="88"/>
      <c r="D956" s="100"/>
      <c r="E956" s="102"/>
      <c r="F956" s="102"/>
      <c r="G956" s="100"/>
      <c r="H956" s="100"/>
      <c r="I956" s="101"/>
      <c r="J956" s="101"/>
      <c r="K956" s="101"/>
      <c r="L956" s="100"/>
      <c r="M956" s="65" t="s">
        <v>1350</v>
      </c>
      <c r="N956" s="2">
        <v>374104</v>
      </c>
      <c r="O956" s="48">
        <f t="shared" si="134"/>
        <v>333328.53452</v>
      </c>
      <c r="P956" s="48">
        <f t="shared" si="135"/>
        <v>17656.212384000002</v>
      </c>
      <c r="Q956" s="48">
        <f t="shared" si="136"/>
        <v>4414.053096000001</v>
      </c>
      <c r="R956" s="48">
        <f t="shared" si="137"/>
        <v>18705.2</v>
      </c>
      <c r="S956" s="48">
        <f>N956/J953</f>
        <v>130.8605009094725</v>
      </c>
      <c r="T956" s="2">
        <f>T949</f>
        <v>4360</v>
      </c>
      <c r="U956" s="4" t="s">
        <v>1338</v>
      </c>
      <c r="V956" s="3"/>
    </row>
    <row r="957" spans="1:22" ht="32.25" customHeight="1">
      <c r="A957" s="100"/>
      <c r="B957" s="100"/>
      <c r="C957" s="88"/>
      <c r="D957" s="100"/>
      <c r="E957" s="102"/>
      <c r="F957" s="102"/>
      <c r="G957" s="100"/>
      <c r="H957" s="100"/>
      <c r="I957" s="101"/>
      <c r="J957" s="101"/>
      <c r="K957" s="101"/>
      <c r="L957" s="100"/>
      <c r="M957" s="65" t="s">
        <v>350</v>
      </c>
      <c r="N957" s="2">
        <v>488127</v>
      </c>
      <c r="O957" s="48">
        <f t="shared" si="134"/>
        <v>434923.5976350001</v>
      </c>
      <c r="P957" s="48">
        <f t="shared" si="135"/>
        <v>23037.641892000003</v>
      </c>
      <c r="Q957" s="48">
        <f t="shared" si="136"/>
        <v>5759.410473000001</v>
      </c>
      <c r="R957" s="48">
        <f t="shared" si="137"/>
        <v>24406.350000000002</v>
      </c>
      <c r="S957" s="48">
        <f>N957/J953</f>
        <v>170.74541765775848</v>
      </c>
      <c r="T957" s="2">
        <f>T949</f>
        <v>4360</v>
      </c>
      <c r="U957" s="4" t="s">
        <v>1338</v>
      </c>
      <c r="V957" s="3"/>
    </row>
    <row r="958" spans="1:22" ht="33" customHeight="1">
      <c r="A958" s="100"/>
      <c r="B958" s="100"/>
      <c r="C958" s="88"/>
      <c r="D958" s="100"/>
      <c r="E958" s="102"/>
      <c r="F958" s="102"/>
      <c r="G958" s="100"/>
      <c r="H958" s="100"/>
      <c r="I958" s="101"/>
      <c r="J958" s="101"/>
      <c r="K958" s="101"/>
      <c r="L958" s="100"/>
      <c r="M958" s="65" t="s">
        <v>750</v>
      </c>
      <c r="N958" s="2">
        <v>775325</v>
      </c>
      <c r="O958" s="48">
        <f t="shared" si="134"/>
        <v>690818.4516250001</v>
      </c>
      <c r="P958" s="48">
        <f t="shared" si="135"/>
        <v>36592.2387</v>
      </c>
      <c r="Q958" s="48">
        <f t="shared" si="136"/>
        <v>9148.059675</v>
      </c>
      <c r="R958" s="48">
        <f t="shared" si="137"/>
        <v>38766.25</v>
      </c>
      <c r="S958" s="48">
        <f>N958/J953</f>
        <v>271.2064502588498</v>
      </c>
      <c r="T958" s="2">
        <f>T951</f>
        <v>4360</v>
      </c>
      <c r="U958" s="4" t="s">
        <v>1338</v>
      </c>
      <c r="V958" s="3"/>
    </row>
    <row r="959" spans="1:22" ht="30.75" customHeight="1">
      <c r="A959" s="100"/>
      <c r="B959" s="100"/>
      <c r="C959" s="88"/>
      <c r="D959" s="100"/>
      <c r="E959" s="102"/>
      <c r="F959" s="102"/>
      <c r="G959" s="100"/>
      <c r="H959" s="100"/>
      <c r="I959" s="101"/>
      <c r="J959" s="101"/>
      <c r="K959" s="101"/>
      <c r="L959" s="100"/>
      <c r="M959" s="65" t="s">
        <v>67</v>
      </c>
      <c r="N959" s="2">
        <v>5336584</v>
      </c>
      <c r="O959" s="2">
        <v>4751924</v>
      </c>
      <c r="P959" s="2">
        <f>SUM(P953:P958)</f>
        <v>251865.41846400005</v>
      </c>
      <c r="Q959" s="2">
        <f>SUM(Q953:Q958)</f>
        <v>62966.35461600001</v>
      </c>
      <c r="R959" s="2">
        <f>SUM(R953:R958)</f>
        <v>266829.20000000007</v>
      </c>
      <c r="S959" s="48">
        <f>N959/J953</f>
        <v>1866.7217014131802</v>
      </c>
      <c r="T959" s="2">
        <f>T951</f>
        <v>4360</v>
      </c>
      <c r="U959" s="4"/>
      <c r="V959" s="3"/>
    </row>
    <row r="960" spans="1:22" ht="18" customHeight="1">
      <c r="A960" s="100" t="s">
        <v>1002</v>
      </c>
      <c r="B960" s="100" t="s">
        <v>827</v>
      </c>
      <c r="C960" s="88" t="s">
        <v>19</v>
      </c>
      <c r="D960" s="100">
        <v>1988</v>
      </c>
      <c r="E960" s="102" t="s">
        <v>77</v>
      </c>
      <c r="F960" s="102" t="s">
        <v>358</v>
      </c>
      <c r="G960" s="100">
        <v>5</v>
      </c>
      <c r="H960" s="100">
        <v>4</v>
      </c>
      <c r="I960" s="101">
        <v>3332.15</v>
      </c>
      <c r="J960" s="101">
        <v>2866.21</v>
      </c>
      <c r="K960" s="101">
        <v>2102.06</v>
      </c>
      <c r="L960" s="100">
        <v>143</v>
      </c>
      <c r="M960" s="65" t="s">
        <v>351</v>
      </c>
      <c r="N960" s="2">
        <v>681952</v>
      </c>
      <c r="O960" s="48">
        <f aca="true" t="shared" si="138" ref="O960:O965">(N960-R960)*93.79%</f>
        <v>607622.64176</v>
      </c>
      <c r="P960" s="48">
        <f aca="true" t="shared" si="139" ref="P960:P965">(N960-R960)*6.21%*80%</f>
        <v>32185.406592000003</v>
      </c>
      <c r="Q960" s="48">
        <f aca="true" t="shared" si="140" ref="Q960:Q965">(N960-R960)*6.21%*20%</f>
        <v>8046.351648000001</v>
      </c>
      <c r="R960" s="48">
        <f aca="true" t="shared" si="141" ref="R960:R965">N960*5%</f>
        <v>34097.6</v>
      </c>
      <c r="S960" s="48">
        <f>N960/J960</f>
        <v>237.92813506337637</v>
      </c>
      <c r="T960" s="2">
        <f>T951</f>
        <v>4360</v>
      </c>
      <c r="U960" s="4" t="s">
        <v>1338</v>
      </c>
      <c r="V960" s="3"/>
    </row>
    <row r="961" spans="1:22" ht="99.75" customHeight="1">
      <c r="A961" s="100"/>
      <c r="B961" s="100"/>
      <c r="C961" s="88"/>
      <c r="D961" s="100"/>
      <c r="E961" s="102"/>
      <c r="F961" s="102"/>
      <c r="G961" s="100"/>
      <c r="H961" s="100"/>
      <c r="I961" s="101"/>
      <c r="J961" s="101"/>
      <c r="K961" s="101"/>
      <c r="L961" s="100"/>
      <c r="M961" s="65" t="s">
        <v>1357</v>
      </c>
      <c r="N961" s="2">
        <v>2136669</v>
      </c>
      <c r="O961" s="48">
        <f t="shared" si="138"/>
        <v>1903782.7623450002</v>
      </c>
      <c r="P961" s="48">
        <f t="shared" si="139"/>
        <v>100842.23012400001</v>
      </c>
      <c r="Q961" s="48">
        <f t="shared" si="140"/>
        <v>25210.557531000002</v>
      </c>
      <c r="R961" s="48">
        <f t="shared" si="141"/>
        <v>106833.45000000001</v>
      </c>
      <c r="S961" s="48">
        <f>N961/J960</f>
        <v>745.4684060135161</v>
      </c>
      <c r="T961" s="2">
        <f>T953</f>
        <v>4360</v>
      </c>
      <c r="U961" s="4" t="s">
        <v>1338</v>
      </c>
      <c r="V961" s="3"/>
    </row>
    <row r="962" spans="1:22" ht="48" customHeight="1">
      <c r="A962" s="100"/>
      <c r="B962" s="100"/>
      <c r="C962" s="88"/>
      <c r="D962" s="100"/>
      <c r="E962" s="102"/>
      <c r="F962" s="102"/>
      <c r="G962" s="100"/>
      <c r="H962" s="100"/>
      <c r="I962" s="101"/>
      <c r="J962" s="101"/>
      <c r="K962" s="101"/>
      <c r="L962" s="100"/>
      <c r="M962" s="65" t="s">
        <v>475</v>
      </c>
      <c r="N962" s="2">
        <v>887249</v>
      </c>
      <c r="O962" s="48">
        <f t="shared" si="138"/>
        <v>790543.295245</v>
      </c>
      <c r="P962" s="48">
        <f t="shared" si="139"/>
        <v>41874.603804000006</v>
      </c>
      <c r="Q962" s="48">
        <f t="shared" si="140"/>
        <v>10468.650951000001</v>
      </c>
      <c r="R962" s="48">
        <f t="shared" si="141"/>
        <v>44362.450000000004</v>
      </c>
      <c r="S962" s="48">
        <f>N962/J960</f>
        <v>309.5547779122953</v>
      </c>
      <c r="T962" s="2">
        <f>T953</f>
        <v>4360</v>
      </c>
      <c r="U962" s="4" t="s">
        <v>1338</v>
      </c>
      <c r="V962" s="3"/>
    </row>
    <row r="963" spans="1:22" ht="72.75" customHeight="1">
      <c r="A963" s="100"/>
      <c r="B963" s="100"/>
      <c r="C963" s="88"/>
      <c r="D963" s="100"/>
      <c r="E963" s="102"/>
      <c r="F963" s="102"/>
      <c r="G963" s="100"/>
      <c r="H963" s="100"/>
      <c r="I963" s="101"/>
      <c r="J963" s="101"/>
      <c r="K963" s="101"/>
      <c r="L963" s="100"/>
      <c r="M963" s="65" t="s">
        <v>1350</v>
      </c>
      <c r="N963" s="2">
        <v>355045</v>
      </c>
      <c r="O963" s="48">
        <f t="shared" si="138"/>
        <v>316346.870225</v>
      </c>
      <c r="P963" s="48">
        <f t="shared" si="139"/>
        <v>16756.703820000002</v>
      </c>
      <c r="Q963" s="48">
        <f t="shared" si="140"/>
        <v>4189.175955000001</v>
      </c>
      <c r="R963" s="48">
        <f t="shared" si="141"/>
        <v>17752.25</v>
      </c>
      <c r="S963" s="48">
        <f>N963/J960</f>
        <v>123.8726401764002</v>
      </c>
      <c r="T963" s="2">
        <f>T954</f>
        <v>4360</v>
      </c>
      <c r="U963" s="4" t="s">
        <v>1338</v>
      </c>
      <c r="V963" s="3"/>
    </row>
    <row r="964" spans="1:22" ht="30.75" customHeight="1">
      <c r="A964" s="100"/>
      <c r="B964" s="100"/>
      <c r="C964" s="88"/>
      <c r="D964" s="100"/>
      <c r="E964" s="102"/>
      <c r="F964" s="102"/>
      <c r="G964" s="100"/>
      <c r="H964" s="100"/>
      <c r="I964" s="101"/>
      <c r="J964" s="101"/>
      <c r="K964" s="101"/>
      <c r="L964" s="100"/>
      <c r="M964" s="65" t="s">
        <v>350</v>
      </c>
      <c r="N964" s="2">
        <v>475204</v>
      </c>
      <c r="O964" s="48">
        <f t="shared" si="138"/>
        <v>423409.14002</v>
      </c>
      <c r="P964" s="48">
        <f t="shared" si="139"/>
        <v>22427.727984</v>
      </c>
      <c r="Q964" s="48">
        <f t="shared" si="140"/>
        <v>5606.931996</v>
      </c>
      <c r="R964" s="48">
        <f t="shared" si="141"/>
        <v>23760.2</v>
      </c>
      <c r="S964" s="48">
        <f>N964/J960</f>
        <v>165.795248778003</v>
      </c>
      <c r="T964" s="2">
        <f>T954</f>
        <v>4360</v>
      </c>
      <c r="U964" s="4" t="s">
        <v>1338</v>
      </c>
      <c r="V964" s="3"/>
    </row>
    <row r="965" spans="1:22" ht="29.25" customHeight="1">
      <c r="A965" s="100"/>
      <c r="B965" s="100"/>
      <c r="C965" s="88"/>
      <c r="D965" s="100"/>
      <c r="E965" s="102"/>
      <c r="F965" s="102"/>
      <c r="G965" s="100"/>
      <c r="H965" s="100"/>
      <c r="I965" s="101"/>
      <c r="J965" s="101"/>
      <c r="K965" s="101"/>
      <c r="L965" s="100"/>
      <c r="M965" s="65" t="s">
        <v>750</v>
      </c>
      <c r="N965" s="2">
        <v>747399</v>
      </c>
      <c r="O965" s="48">
        <f t="shared" si="138"/>
        <v>665936.2459950001</v>
      </c>
      <c r="P965" s="48">
        <f t="shared" si="139"/>
        <v>35274.243204000006</v>
      </c>
      <c r="Q965" s="48">
        <f t="shared" si="140"/>
        <v>8818.560801000001</v>
      </c>
      <c r="R965" s="48">
        <f t="shared" si="141"/>
        <v>37369.950000000004</v>
      </c>
      <c r="S965" s="48">
        <f>N965/J960</f>
        <v>260.76212140771264</v>
      </c>
      <c r="T965" s="2">
        <f>T956</f>
        <v>4360</v>
      </c>
      <c r="U965" s="4" t="s">
        <v>1338</v>
      </c>
      <c r="V965" s="3"/>
    </row>
    <row r="966" spans="1:22" ht="21" customHeight="1">
      <c r="A966" s="100"/>
      <c r="B966" s="100"/>
      <c r="C966" s="88"/>
      <c r="D966" s="100"/>
      <c r="E966" s="102"/>
      <c r="F966" s="102"/>
      <c r="G966" s="100"/>
      <c r="H966" s="100"/>
      <c r="I966" s="101"/>
      <c r="J966" s="101"/>
      <c r="K966" s="101"/>
      <c r="L966" s="100"/>
      <c r="M966" s="65" t="s">
        <v>67</v>
      </c>
      <c r="N966" s="2">
        <f>SUM(N960:N965)</f>
        <v>5283518</v>
      </c>
      <c r="O966" s="2">
        <f>SUM(O960:O965)</f>
        <v>4707640.95559</v>
      </c>
      <c r="P966" s="2">
        <f>SUM(P960:P965)</f>
        <v>249360.915528</v>
      </c>
      <c r="Q966" s="2">
        <f>SUM(Q960:Q965)</f>
        <v>62340.228882</v>
      </c>
      <c r="R966" s="2">
        <f>SUM(R960:R965)</f>
        <v>264175.9</v>
      </c>
      <c r="S966" s="48">
        <f>N966/J960</f>
        <v>1843.3813293513035</v>
      </c>
      <c r="T966" s="2">
        <f>T956</f>
        <v>4360</v>
      </c>
      <c r="U966" s="4"/>
      <c r="V966" s="3"/>
    </row>
    <row r="967" spans="1:22" ht="60.75" customHeight="1">
      <c r="A967" s="43" t="s">
        <v>1003</v>
      </c>
      <c r="B967" s="43" t="s">
        <v>828</v>
      </c>
      <c r="C967" s="44" t="s">
        <v>1302</v>
      </c>
      <c r="D967" s="43">
        <v>1962</v>
      </c>
      <c r="E967" s="45" t="s">
        <v>77</v>
      </c>
      <c r="F967" s="45" t="s">
        <v>349</v>
      </c>
      <c r="G967" s="43">
        <v>5</v>
      </c>
      <c r="H967" s="43">
        <v>4</v>
      </c>
      <c r="I967" s="46">
        <v>3401.44</v>
      </c>
      <c r="J967" s="46">
        <v>3204.64</v>
      </c>
      <c r="K967" s="46">
        <v>2533.76</v>
      </c>
      <c r="L967" s="43">
        <v>180</v>
      </c>
      <c r="M967" s="65" t="s">
        <v>868</v>
      </c>
      <c r="N967" s="2">
        <v>1533154</v>
      </c>
      <c r="O967" s="48">
        <v>1366047</v>
      </c>
      <c r="P967" s="48">
        <f>(N967-R967)*6.21%*80%</f>
        <v>72358.73618400001</v>
      </c>
      <c r="Q967" s="48">
        <f>(N967-R967)*6.21%*20%</f>
        <v>18089.684046000002</v>
      </c>
      <c r="R967" s="48">
        <f>N967*5%</f>
        <v>76657.7</v>
      </c>
      <c r="S967" s="48">
        <f>N967/J967</f>
        <v>478.4169204653253</v>
      </c>
      <c r="T967" s="2">
        <f>T956</f>
        <v>4360</v>
      </c>
      <c r="U967" s="4" t="s">
        <v>1338</v>
      </c>
      <c r="V967" s="3"/>
    </row>
    <row r="968" spans="1:22" ht="78" customHeight="1">
      <c r="A968" s="100" t="s">
        <v>1004</v>
      </c>
      <c r="B968" s="100" t="s">
        <v>829</v>
      </c>
      <c r="C968" s="88" t="s">
        <v>1303</v>
      </c>
      <c r="D968" s="100">
        <v>1962</v>
      </c>
      <c r="E968" s="102" t="s">
        <v>77</v>
      </c>
      <c r="F968" s="102" t="s">
        <v>349</v>
      </c>
      <c r="G968" s="100">
        <v>5</v>
      </c>
      <c r="H968" s="100">
        <v>4</v>
      </c>
      <c r="I968" s="101">
        <v>3384.59</v>
      </c>
      <c r="J968" s="101">
        <v>3151.39</v>
      </c>
      <c r="K968" s="101">
        <v>2609.18</v>
      </c>
      <c r="L968" s="100">
        <v>152</v>
      </c>
      <c r="M968" s="65" t="s">
        <v>1350</v>
      </c>
      <c r="N968" s="2">
        <v>394508</v>
      </c>
      <c r="O968" s="48">
        <f>(N968-R968)*93.79%</f>
        <v>351508.60054</v>
      </c>
      <c r="P968" s="48">
        <f>(N968-R968)*6.21%*80%</f>
        <v>18619.199568</v>
      </c>
      <c r="Q968" s="48">
        <f>(N968-R968)*6.21%*20%</f>
        <v>4654.799892</v>
      </c>
      <c r="R968" s="48">
        <f>N968*5%</f>
        <v>19725.4</v>
      </c>
      <c r="S968" s="48">
        <f>N968/J968</f>
        <v>125.18539438152689</v>
      </c>
      <c r="T968" s="2">
        <f>T967</f>
        <v>4360</v>
      </c>
      <c r="U968" s="4" t="s">
        <v>1338</v>
      </c>
      <c r="V968" s="3"/>
    </row>
    <row r="969" spans="1:22" ht="28.5" customHeight="1">
      <c r="A969" s="100"/>
      <c r="B969" s="100"/>
      <c r="C969" s="88"/>
      <c r="D969" s="100"/>
      <c r="E969" s="102"/>
      <c r="F969" s="102"/>
      <c r="G969" s="100"/>
      <c r="H969" s="100"/>
      <c r="I969" s="101"/>
      <c r="J969" s="101"/>
      <c r="K969" s="101"/>
      <c r="L969" s="100"/>
      <c r="M969" s="65" t="s">
        <v>350</v>
      </c>
      <c r="N969" s="2">
        <v>423144</v>
      </c>
      <c r="O969" s="48">
        <f>(N969-R969)*93.79%</f>
        <v>377023.41972</v>
      </c>
      <c r="P969" s="48">
        <f>(N969-R969)*6.21%*80%</f>
        <v>19970.704224</v>
      </c>
      <c r="Q969" s="48">
        <f>(N969-R969)*6.21%*20%</f>
        <v>4992.676056</v>
      </c>
      <c r="R969" s="48">
        <f>N969*5%</f>
        <v>21157.2</v>
      </c>
      <c r="S969" s="48">
        <f>N969/J968</f>
        <v>134.27217830861937</v>
      </c>
      <c r="T969" s="2">
        <f>T960</f>
        <v>4360</v>
      </c>
      <c r="U969" s="4" t="s">
        <v>1338</v>
      </c>
      <c r="V969" s="3"/>
    </row>
    <row r="970" spans="1:22" ht="28.5" customHeight="1">
      <c r="A970" s="100"/>
      <c r="B970" s="100"/>
      <c r="C970" s="88"/>
      <c r="D970" s="100"/>
      <c r="E970" s="102"/>
      <c r="F970" s="102"/>
      <c r="G970" s="100"/>
      <c r="H970" s="100"/>
      <c r="I970" s="101"/>
      <c r="J970" s="101"/>
      <c r="K970" s="101"/>
      <c r="L970" s="100"/>
      <c r="M970" s="65" t="s">
        <v>67</v>
      </c>
      <c r="N970" s="2">
        <f>SUM(N968:N969)</f>
        <v>817652</v>
      </c>
      <c r="O970" s="2">
        <f>SUM(O968:O969)</f>
        <v>728532.02026</v>
      </c>
      <c r="P970" s="2">
        <f>SUM(P968:P969)</f>
        <v>38589.903792</v>
      </c>
      <c r="Q970" s="2">
        <f>SUM(Q968:Q969)</f>
        <v>9647.475948</v>
      </c>
      <c r="R970" s="2">
        <f>SUM(R968:R969)</f>
        <v>40882.600000000006</v>
      </c>
      <c r="S970" s="48">
        <f>N970/J968</f>
        <v>259.45757269014626</v>
      </c>
      <c r="T970" s="2">
        <f>T960</f>
        <v>4360</v>
      </c>
      <c r="U970" s="4"/>
      <c r="V970" s="3"/>
    </row>
    <row r="971" spans="1:22" ht="60.75" customHeight="1">
      <c r="A971" s="100" t="s">
        <v>1005</v>
      </c>
      <c r="B971" s="100" t="s">
        <v>830</v>
      </c>
      <c r="C971" s="88" t="s">
        <v>1304</v>
      </c>
      <c r="D971" s="100">
        <v>1961</v>
      </c>
      <c r="E971" s="102" t="s">
        <v>77</v>
      </c>
      <c r="F971" s="102" t="s">
        <v>349</v>
      </c>
      <c r="G971" s="100">
        <v>5</v>
      </c>
      <c r="H971" s="100">
        <v>4</v>
      </c>
      <c r="I971" s="101">
        <v>3282.08</v>
      </c>
      <c r="J971" s="101">
        <v>3090.08</v>
      </c>
      <c r="K971" s="101">
        <v>2275.02</v>
      </c>
      <c r="L971" s="100">
        <v>146</v>
      </c>
      <c r="M971" s="65" t="s">
        <v>868</v>
      </c>
      <c r="N971" s="2">
        <v>1551361</v>
      </c>
      <c r="O971" s="48">
        <f>(N971-R971)*93.79%</f>
        <v>1382270.407805</v>
      </c>
      <c r="P971" s="48">
        <f>(N971-R971)*6.21%*80%</f>
        <v>73218.033756</v>
      </c>
      <c r="Q971" s="48">
        <f>(N971-R971)*6.21%*20%</f>
        <v>18304.508439</v>
      </c>
      <c r="R971" s="48">
        <f>N971*5%</f>
        <v>77568.05</v>
      </c>
      <c r="S971" s="48">
        <f>N971/J971</f>
        <v>502.04557810801015</v>
      </c>
      <c r="T971" s="2">
        <f>T961</f>
        <v>4360</v>
      </c>
      <c r="U971" s="4" t="s">
        <v>1338</v>
      </c>
      <c r="V971" s="3"/>
    </row>
    <row r="972" spans="1:22" ht="28.5" customHeight="1">
      <c r="A972" s="100"/>
      <c r="B972" s="100"/>
      <c r="C972" s="88"/>
      <c r="D972" s="100"/>
      <c r="E972" s="102"/>
      <c r="F972" s="102"/>
      <c r="G972" s="100"/>
      <c r="H972" s="100"/>
      <c r="I972" s="101"/>
      <c r="J972" s="101"/>
      <c r="K972" s="101"/>
      <c r="L972" s="100"/>
      <c r="M972" s="65" t="s">
        <v>350</v>
      </c>
      <c r="N972" s="2">
        <v>423144</v>
      </c>
      <c r="O972" s="48">
        <f>(N972-R972)*93.79%</f>
        <v>377023.41972</v>
      </c>
      <c r="P972" s="48">
        <f>(N972-R972)*6.21%*80%</f>
        <v>19970.704224</v>
      </c>
      <c r="Q972" s="48">
        <f>(N972-R972)*6.21%*20%</f>
        <v>4992.676056</v>
      </c>
      <c r="R972" s="48">
        <f>N972*5%</f>
        <v>21157.2</v>
      </c>
      <c r="S972" s="48">
        <f>N972/J971</f>
        <v>136.9362605498887</v>
      </c>
      <c r="T972" s="2">
        <f>T961</f>
        <v>4360</v>
      </c>
      <c r="U972" s="4" t="s">
        <v>1338</v>
      </c>
      <c r="V972" s="3"/>
    </row>
    <row r="973" spans="1:22" ht="18" customHeight="1">
      <c r="A973" s="100"/>
      <c r="B973" s="100"/>
      <c r="C973" s="88"/>
      <c r="D973" s="100"/>
      <c r="E973" s="102"/>
      <c r="F973" s="102"/>
      <c r="G973" s="100"/>
      <c r="H973" s="100"/>
      <c r="I973" s="101"/>
      <c r="J973" s="101"/>
      <c r="K973" s="101"/>
      <c r="L973" s="100"/>
      <c r="M973" s="65" t="s">
        <v>67</v>
      </c>
      <c r="N973" s="2">
        <f>SUM(N971:N972)</f>
        <v>1974505</v>
      </c>
      <c r="O973" s="2">
        <f>SUM(O971:O972)</f>
        <v>1759293.827525</v>
      </c>
      <c r="P973" s="2">
        <f>SUM(P971:P972)</f>
        <v>93188.73798</v>
      </c>
      <c r="Q973" s="2">
        <f>SUM(Q971:Q972)</f>
        <v>23297.184495</v>
      </c>
      <c r="R973" s="2">
        <f>SUM(R971:R972)</f>
        <v>98725.25</v>
      </c>
      <c r="S973" s="48">
        <f>N973/J971</f>
        <v>638.9818386578988</v>
      </c>
      <c r="T973" s="2">
        <f>T963</f>
        <v>4360</v>
      </c>
      <c r="U973" s="4"/>
      <c r="V973" s="3"/>
    </row>
    <row r="974" spans="1:22" ht="60.75" customHeight="1">
      <c r="A974" s="43" t="s">
        <v>1006</v>
      </c>
      <c r="B974" s="43" t="s">
        <v>831</v>
      </c>
      <c r="C974" s="44" t="s">
        <v>1305</v>
      </c>
      <c r="D974" s="43">
        <v>1977</v>
      </c>
      <c r="E974" s="45" t="s">
        <v>77</v>
      </c>
      <c r="F974" s="45" t="s">
        <v>349</v>
      </c>
      <c r="G974" s="43">
        <v>5</v>
      </c>
      <c r="H974" s="43">
        <v>6</v>
      </c>
      <c r="I974" s="46">
        <v>4559.85</v>
      </c>
      <c r="J974" s="46">
        <v>4277.75</v>
      </c>
      <c r="K974" s="46">
        <v>3143.35</v>
      </c>
      <c r="L974" s="43">
        <v>176</v>
      </c>
      <c r="M974" s="65" t="s">
        <v>350</v>
      </c>
      <c r="N974" s="2">
        <v>608122</v>
      </c>
      <c r="O974" s="48">
        <f>(N974-R974)*93.79%</f>
        <v>541839.7426100001</v>
      </c>
      <c r="P974" s="48">
        <f>(N974-R974)*6.21%*80%</f>
        <v>28700.925912000002</v>
      </c>
      <c r="Q974" s="48">
        <f>(N974-R974)*6.21%*20%</f>
        <v>7175.231478000001</v>
      </c>
      <c r="R974" s="48">
        <f>N974*5%</f>
        <v>30406.100000000002</v>
      </c>
      <c r="S974" s="48">
        <f>N974/J974</f>
        <v>142.1593127228099</v>
      </c>
      <c r="T974" s="2">
        <f>T963</f>
        <v>4360</v>
      </c>
      <c r="U974" s="4" t="s">
        <v>1338</v>
      </c>
      <c r="V974" s="3"/>
    </row>
    <row r="975" spans="1:22" ht="57" customHeight="1">
      <c r="A975" s="100" t="s">
        <v>1007</v>
      </c>
      <c r="B975" s="100" t="s">
        <v>402</v>
      </c>
      <c r="C975" s="88" t="s">
        <v>1306</v>
      </c>
      <c r="D975" s="100">
        <v>1985</v>
      </c>
      <c r="E975" s="102" t="s">
        <v>77</v>
      </c>
      <c r="F975" s="102" t="s">
        <v>349</v>
      </c>
      <c r="G975" s="100">
        <v>5</v>
      </c>
      <c r="H975" s="100">
        <v>4</v>
      </c>
      <c r="I975" s="101">
        <v>4168.68</v>
      </c>
      <c r="J975" s="101">
        <v>3875.68</v>
      </c>
      <c r="K975" s="101">
        <v>3159.35</v>
      </c>
      <c r="L975" s="100">
        <v>201</v>
      </c>
      <c r="M975" s="65" t="s">
        <v>868</v>
      </c>
      <c r="N975" s="2">
        <v>1556558</v>
      </c>
      <c r="O975" s="48">
        <f>(N975-R975)*93.79%</f>
        <v>1386900.9607900002</v>
      </c>
      <c r="P975" s="48">
        <f>(N975-R975)*6.21%*80%</f>
        <v>73463.31136800001</v>
      </c>
      <c r="Q975" s="48">
        <f>(N975-R975)*6.21%*20%</f>
        <v>18365.827842000002</v>
      </c>
      <c r="R975" s="48">
        <f>N975*5%</f>
        <v>77827.90000000001</v>
      </c>
      <c r="S975" s="48">
        <f>N975/J975</f>
        <v>401.6219089295298</v>
      </c>
      <c r="T975" s="2">
        <f>T964</f>
        <v>4360</v>
      </c>
      <c r="U975" s="4" t="s">
        <v>1338</v>
      </c>
      <c r="V975" s="3"/>
    </row>
    <row r="976" spans="1:22" ht="32.25" customHeight="1">
      <c r="A976" s="100"/>
      <c r="B976" s="100"/>
      <c r="C976" s="88"/>
      <c r="D976" s="100"/>
      <c r="E976" s="102"/>
      <c r="F976" s="102"/>
      <c r="G976" s="100"/>
      <c r="H976" s="100"/>
      <c r="I976" s="101"/>
      <c r="J976" s="101"/>
      <c r="K976" s="101"/>
      <c r="L976" s="100"/>
      <c r="M976" s="65" t="s">
        <v>350</v>
      </c>
      <c r="N976" s="2">
        <v>460855</v>
      </c>
      <c r="O976" s="48">
        <f>(N976-R976)*93.79%</f>
        <v>410624.10927500005</v>
      </c>
      <c r="P976" s="48">
        <f>(N976-R976)*6.21%*80%</f>
        <v>21750.512580000002</v>
      </c>
      <c r="Q976" s="48">
        <f>(N976-R976)*6.21%*20%</f>
        <v>5437.628145000001</v>
      </c>
      <c r="R976" s="48">
        <f>N976*5%</f>
        <v>23042.75</v>
      </c>
      <c r="S976" s="48">
        <f>N976/J975</f>
        <v>118.9094558890311</v>
      </c>
      <c r="T976" s="2">
        <f>T967</f>
        <v>4360</v>
      </c>
      <c r="U976" s="4" t="s">
        <v>1338</v>
      </c>
      <c r="V976" s="3"/>
    </row>
    <row r="977" spans="1:22" ht="18" customHeight="1">
      <c r="A977" s="100"/>
      <c r="B977" s="100"/>
      <c r="C977" s="88"/>
      <c r="D977" s="100"/>
      <c r="E977" s="102"/>
      <c r="F977" s="102"/>
      <c r="G977" s="100"/>
      <c r="H977" s="100"/>
      <c r="I977" s="101"/>
      <c r="J977" s="101"/>
      <c r="K977" s="101"/>
      <c r="L977" s="100"/>
      <c r="M977" s="65" t="s">
        <v>67</v>
      </c>
      <c r="N977" s="2">
        <f>SUM(N975:N976)</f>
        <v>2017413</v>
      </c>
      <c r="O977" s="2">
        <f>SUM(O975:O976)</f>
        <v>1797525.070065</v>
      </c>
      <c r="P977" s="2">
        <f>SUM(P975:P976)</f>
        <v>95213.823948</v>
      </c>
      <c r="Q977" s="2">
        <f>SUM(Q975:Q976)</f>
        <v>23803.455987</v>
      </c>
      <c r="R977" s="2">
        <f>SUM(R975:R976)</f>
        <v>100870.65000000001</v>
      </c>
      <c r="S977" s="48">
        <f>N977/J975</f>
        <v>520.5313648185609</v>
      </c>
      <c r="T977" s="2">
        <f>T967</f>
        <v>4360</v>
      </c>
      <c r="U977" s="4"/>
      <c r="V977" s="3"/>
    </row>
    <row r="978" spans="1:22" ht="61.5" customHeight="1">
      <c r="A978" s="100" t="s">
        <v>1008</v>
      </c>
      <c r="B978" s="100" t="s">
        <v>403</v>
      </c>
      <c r="C978" s="88" t="s">
        <v>1307</v>
      </c>
      <c r="D978" s="100">
        <v>1977</v>
      </c>
      <c r="E978" s="102" t="s">
        <v>77</v>
      </c>
      <c r="F978" s="102" t="s">
        <v>358</v>
      </c>
      <c r="G978" s="100">
        <v>5</v>
      </c>
      <c r="H978" s="100">
        <v>4</v>
      </c>
      <c r="I978" s="101">
        <v>4046.56</v>
      </c>
      <c r="J978" s="101">
        <v>3852.26</v>
      </c>
      <c r="K978" s="101">
        <v>3219.62</v>
      </c>
      <c r="L978" s="100">
        <v>186</v>
      </c>
      <c r="M978" s="65" t="s">
        <v>868</v>
      </c>
      <c r="N978" s="2">
        <v>1510301</v>
      </c>
      <c r="O978" s="48">
        <f>(N978-R978)*93.79%</f>
        <v>1345685.742505</v>
      </c>
      <c r="P978" s="48">
        <f>(N978-R978)*6.21%*80%</f>
        <v>71280.165996</v>
      </c>
      <c r="Q978" s="48">
        <f>(N978-R978)*6.21%*20%</f>
        <v>17820.041499</v>
      </c>
      <c r="R978" s="48">
        <f>N978*5%</f>
        <v>75515.05</v>
      </c>
      <c r="S978" s="48">
        <f>N978/J978</f>
        <v>392.05583216086137</v>
      </c>
      <c r="T978" s="2">
        <f>T967</f>
        <v>4360</v>
      </c>
      <c r="U978" s="4" t="s">
        <v>1338</v>
      </c>
      <c r="V978" s="3"/>
    </row>
    <row r="979" spans="1:22" ht="33.75" customHeight="1">
      <c r="A979" s="100"/>
      <c r="B979" s="100"/>
      <c r="C979" s="88"/>
      <c r="D979" s="100"/>
      <c r="E979" s="102"/>
      <c r="F979" s="102"/>
      <c r="G979" s="100"/>
      <c r="H979" s="100"/>
      <c r="I979" s="101"/>
      <c r="J979" s="101"/>
      <c r="K979" s="101"/>
      <c r="L979" s="100"/>
      <c r="M979" s="65" t="s">
        <v>350</v>
      </c>
      <c r="N979" s="2">
        <v>460855</v>
      </c>
      <c r="O979" s="48">
        <f>(N979-R979)*93.79%</f>
        <v>410624.10927500005</v>
      </c>
      <c r="P979" s="48">
        <f>(N979-R979)*6.21%*80%</f>
        <v>21750.512580000002</v>
      </c>
      <c r="Q979" s="48">
        <f>(N979-R979)*6.21%*20%</f>
        <v>5437.628145000001</v>
      </c>
      <c r="R979" s="48">
        <f>N979*5%</f>
        <v>23042.75</v>
      </c>
      <c r="S979" s="48">
        <f>N979/J978</f>
        <v>119.63237164677358</v>
      </c>
      <c r="T979" s="2">
        <f>T968</f>
        <v>4360</v>
      </c>
      <c r="U979" s="4" t="s">
        <v>1338</v>
      </c>
      <c r="V979" s="3"/>
    </row>
    <row r="980" spans="1:22" ht="28.5" customHeight="1">
      <c r="A980" s="100"/>
      <c r="B980" s="100"/>
      <c r="C980" s="88"/>
      <c r="D980" s="100"/>
      <c r="E980" s="102"/>
      <c r="F980" s="102"/>
      <c r="G980" s="100"/>
      <c r="H980" s="100"/>
      <c r="I980" s="101"/>
      <c r="J980" s="101"/>
      <c r="K980" s="101"/>
      <c r="L980" s="100"/>
      <c r="M980" s="65" t="s">
        <v>67</v>
      </c>
      <c r="N980" s="2">
        <f>SUM(N978:N979)</f>
        <v>1971156</v>
      </c>
      <c r="O980" s="2">
        <v>1756309</v>
      </c>
      <c r="P980" s="2">
        <f>SUM(P978:P979)</f>
        <v>93030.678576</v>
      </c>
      <c r="Q980" s="2">
        <f>SUM(Q978:Q979)</f>
        <v>23257.669644</v>
      </c>
      <c r="R980" s="2">
        <f>SUM(R978:R979)</f>
        <v>98557.8</v>
      </c>
      <c r="S980" s="48">
        <f>N980/J978</f>
        <v>511.688203807635</v>
      </c>
      <c r="T980" s="2">
        <f>T974</f>
        <v>4360</v>
      </c>
      <c r="U980" s="4"/>
      <c r="V980" s="3"/>
    </row>
    <row r="981" spans="1:22" ht="61.5" customHeight="1">
      <c r="A981" s="100" t="s">
        <v>1009</v>
      </c>
      <c r="B981" s="100" t="s">
        <v>404</v>
      </c>
      <c r="C981" s="88" t="s">
        <v>1308</v>
      </c>
      <c r="D981" s="100">
        <v>1985</v>
      </c>
      <c r="E981" s="102" t="s">
        <v>77</v>
      </c>
      <c r="F981" s="102" t="s">
        <v>358</v>
      </c>
      <c r="G981" s="100">
        <v>5</v>
      </c>
      <c r="H981" s="100">
        <v>4</v>
      </c>
      <c r="I981" s="101">
        <v>3146.99</v>
      </c>
      <c r="J981" s="101">
        <v>2919.59</v>
      </c>
      <c r="K981" s="101">
        <v>2223.67</v>
      </c>
      <c r="L981" s="100">
        <v>142</v>
      </c>
      <c r="M981" s="65" t="s">
        <v>868</v>
      </c>
      <c r="N981" s="2">
        <v>1510301</v>
      </c>
      <c r="O981" s="48">
        <f>(N981-R981)*93.79%</f>
        <v>1345685.742505</v>
      </c>
      <c r="P981" s="48">
        <f>(N981-R981)*6.21%*80%</f>
        <v>71280.165996</v>
      </c>
      <c r="Q981" s="48">
        <f>(N981-R981)*6.21%*20%</f>
        <v>17820.041499</v>
      </c>
      <c r="R981" s="48">
        <f>N981*5%</f>
        <v>75515.05</v>
      </c>
      <c r="S981" s="48">
        <f>N981/J981</f>
        <v>517.2990043122493</v>
      </c>
      <c r="T981" s="2">
        <f>T974</f>
        <v>4360</v>
      </c>
      <c r="U981" s="4" t="s">
        <v>1338</v>
      </c>
      <c r="V981" s="3"/>
    </row>
    <row r="982" spans="1:22" ht="39" customHeight="1">
      <c r="A982" s="100"/>
      <c r="B982" s="100"/>
      <c r="C982" s="88"/>
      <c r="D982" s="100"/>
      <c r="E982" s="102"/>
      <c r="F982" s="102"/>
      <c r="G982" s="100"/>
      <c r="H982" s="100"/>
      <c r="I982" s="101"/>
      <c r="J982" s="101"/>
      <c r="K982" s="101"/>
      <c r="L982" s="100"/>
      <c r="M982" s="65" t="s">
        <v>350</v>
      </c>
      <c r="N982" s="2">
        <v>460855</v>
      </c>
      <c r="O982" s="48">
        <f>(N982-R982)*93.79%</f>
        <v>410624.10927500005</v>
      </c>
      <c r="P982" s="48">
        <f>(N982-R982)*6.21%*80%</f>
        <v>21750.512580000002</v>
      </c>
      <c r="Q982" s="48">
        <f>(N982-R982)*6.21%*20%</f>
        <v>5437.628145000001</v>
      </c>
      <c r="R982" s="48">
        <f>N982*5%</f>
        <v>23042.75</v>
      </c>
      <c r="S982" s="48">
        <f>N982/J981</f>
        <v>157.84921855466007</v>
      </c>
      <c r="T982" s="2">
        <f>T974</f>
        <v>4360</v>
      </c>
      <c r="U982" s="4" t="s">
        <v>1338</v>
      </c>
      <c r="V982" s="3"/>
    </row>
    <row r="983" spans="1:22" ht="24.75" customHeight="1">
      <c r="A983" s="100"/>
      <c r="B983" s="100"/>
      <c r="C983" s="88"/>
      <c r="D983" s="100"/>
      <c r="E983" s="102"/>
      <c r="F983" s="102"/>
      <c r="G983" s="100"/>
      <c r="H983" s="100"/>
      <c r="I983" s="101"/>
      <c r="J983" s="101"/>
      <c r="K983" s="101"/>
      <c r="L983" s="100"/>
      <c r="M983" s="65" t="s">
        <v>67</v>
      </c>
      <c r="N983" s="2">
        <f>SUM(N981:N982)</f>
        <v>1971156</v>
      </c>
      <c r="O983" s="2">
        <v>1756309</v>
      </c>
      <c r="P983" s="2">
        <f>SUM(P981:P982)</f>
        <v>93030.678576</v>
      </c>
      <c r="Q983" s="2">
        <f>SUM(Q981:Q982)</f>
        <v>23257.669644</v>
      </c>
      <c r="R983" s="2">
        <f>SUM(R981:R982)</f>
        <v>98557.8</v>
      </c>
      <c r="S983" s="48">
        <f>N983/J981</f>
        <v>675.1482228669094</v>
      </c>
      <c r="T983" s="2">
        <f>T974</f>
        <v>4360</v>
      </c>
      <c r="U983" s="4"/>
      <c r="V983" s="3"/>
    </row>
    <row r="984" spans="1:22" ht="34.5" customHeight="1">
      <c r="A984" s="100" t="s">
        <v>1010</v>
      </c>
      <c r="B984" s="100" t="s">
        <v>405</v>
      </c>
      <c r="C984" s="88" t="s">
        <v>1309</v>
      </c>
      <c r="D984" s="100">
        <v>1976</v>
      </c>
      <c r="E984" s="102" t="s">
        <v>77</v>
      </c>
      <c r="F984" s="102" t="s">
        <v>358</v>
      </c>
      <c r="G984" s="100">
        <v>9</v>
      </c>
      <c r="H984" s="100">
        <v>4</v>
      </c>
      <c r="I984" s="101">
        <v>9183.39</v>
      </c>
      <c r="J984" s="101">
        <v>7923.39</v>
      </c>
      <c r="K984" s="101">
        <v>6185.11</v>
      </c>
      <c r="L984" s="100">
        <v>342</v>
      </c>
      <c r="M984" s="65" t="s">
        <v>351</v>
      </c>
      <c r="N984" s="2">
        <v>882619</v>
      </c>
      <c r="O984" s="48">
        <f>(N984-R984)*93.79%</f>
        <v>786417.9420950001</v>
      </c>
      <c r="P984" s="48">
        <f>(N984-R984)*6.21%*80%</f>
        <v>41656.086324</v>
      </c>
      <c r="Q984" s="48">
        <f>(N984-R984)*6.21%*20%</f>
        <v>10414.021581</v>
      </c>
      <c r="R984" s="48">
        <f>N984*5%</f>
        <v>44130.950000000004</v>
      </c>
      <c r="S984" s="48">
        <f>N984/J984</f>
        <v>111.39411287340393</v>
      </c>
      <c r="T984" s="2">
        <f>T974</f>
        <v>4360</v>
      </c>
      <c r="U984" s="4" t="s">
        <v>1338</v>
      </c>
      <c r="V984" s="3"/>
    </row>
    <row r="985" spans="1:22" ht="71.25" customHeight="1">
      <c r="A985" s="100"/>
      <c r="B985" s="100"/>
      <c r="C985" s="88"/>
      <c r="D985" s="100"/>
      <c r="E985" s="102"/>
      <c r="F985" s="102"/>
      <c r="G985" s="100"/>
      <c r="H985" s="100"/>
      <c r="I985" s="101"/>
      <c r="J985" s="101"/>
      <c r="K985" s="101"/>
      <c r="L985" s="100"/>
      <c r="M985" s="65" t="s">
        <v>1356</v>
      </c>
      <c r="N985" s="2">
        <v>1535081</v>
      </c>
      <c r="O985" s="48">
        <f>(N985-R985)*93.79%</f>
        <v>1367764.846405</v>
      </c>
      <c r="P985" s="48">
        <f>(N985-R985)*6.21%*80%</f>
        <v>72449.682876</v>
      </c>
      <c r="Q985" s="48">
        <f>(N985-R985)*6.21%*20%</f>
        <v>18112.420719</v>
      </c>
      <c r="R985" s="48">
        <f>N985*5%</f>
        <v>76754.05</v>
      </c>
      <c r="S985" s="48">
        <f>N985/J984</f>
        <v>193.74043181012166</v>
      </c>
      <c r="T985" s="2">
        <f>T974</f>
        <v>4360</v>
      </c>
      <c r="U985" s="4" t="s">
        <v>1338</v>
      </c>
      <c r="V985" s="3"/>
    </row>
    <row r="986" spans="1:22" ht="70.5" customHeight="1">
      <c r="A986" s="100"/>
      <c r="B986" s="100"/>
      <c r="C986" s="88"/>
      <c r="D986" s="100"/>
      <c r="E986" s="102"/>
      <c r="F986" s="102"/>
      <c r="G986" s="100"/>
      <c r="H986" s="100"/>
      <c r="I986" s="101"/>
      <c r="J986" s="101"/>
      <c r="K986" s="101"/>
      <c r="L986" s="100"/>
      <c r="M986" s="65" t="s">
        <v>1350</v>
      </c>
      <c r="N986" s="2">
        <v>1889437</v>
      </c>
      <c r="O986" s="48">
        <f>(N986-R986)*93.79%</f>
        <v>1683497.814185</v>
      </c>
      <c r="P986" s="48">
        <f>(N986-R986)*6.21%*80%</f>
        <v>89173.868652</v>
      </c>
      <c r="Q986" s="48">
        <f>(N986-R986)*6.21%*20%</f>
        <v>22293.467163</v>
      </c>
      <c r="R986" s="48">
        <f>N986*5%</f>
        <v>94471.85</v>
      </c>
      <c r="S986" s="48">
        <f>N986/J984</f>
        <v>238.4632082984682</v>
      </c>
      <c r="T986" s="2">
        <f>T975</f>
        <v>4360</v>
      </c>
      <c r="U986" s="4" t="s">
        <v>1338</v>
      </c>
      <c r="V986" s="3"/>
    </row>
    <row r="987" spans="1:22" ht="18" customHeight="1">
      <c r="A987" s="100"/>
      <c r="B987" s="100"/>
      <c r="C987" s="88"/>
      <c r="D987" s="100"/>
      <c r="E987" s="102"/>
      <c r="F987" s="102"/>
      <c r="G987" s="100"/>
      <c r="H987" s="100"/>
      <c r="I987" s="101"/>
      <c r="J987" s="101"/>
      <c r="K987" s="101"/>
      <c r="L987" s="100"/>
      <c r="M987" s="65" t="s">
        <v>67</v>
      </c>
      <c r="N987" s="2">
        <f>SUM(N984:N986)</f>
        <v>4307137</v>
      </c>
      <c r="O987" s="2">
        <v>3837680</v>
      </c>
      <c r="P987" s="2">
        <f>SUM(P984:P986)</f>
        <v>203279.637852</v>
      </c>
      <c r="Q987" s="2">
        <f>SUM(Q984:Q986)</f>
        <v>50819.909463</v>
      </c>
      <c r="R987" s="2">
        <f>SUM(R984:R986)</f>
        <v>215356.85</v>
      </c>
      <c r="S987" s="2">
        <f>N987/J984</f>
        <v>543.5977529819938</v>
      </c>
      <c r="T987" s="2">
        <f>T975</f>
        <v>4360</v>
      </c>
      <c r="U987" s="4"/>
      <c r="V987" s="3"/>
    </row>
    <row r="988" spans="1:22" ht="60.75" customHeight="1">
      <c r="A988" s="43" t="s">
        <v>1011</v>
      </c>
      <c r="B988" s="43" t="s">
        <v>406</v>
      </c>
      <c r="C988" s="44" t="s">
        <v>32</v>
      </c>
      <c r="D988" s="43">
        <v>1959</v>
      </c>
      <c r="E988" s="45" t="s">
        <v>77</v>
      </c>
      <c r="F988" s="45" t="s">
        <v>349</v>
      </c>
      <c r="G988" s="43">
        <v>2</v>
      </c>
      <c r="H988" s="43">
        <v>2</v>
      </c>
      <c r="I988" s="46">
        <v>490.91</v>
      </c>
      <c r="J988" s="46">
        <v>438.41</v>
      </c>
      <c r="K988" s="46">
        <v>220.66</v>
      </c>
      <c r="L988" s="43">
        <v>26</v>
      </c>
      <c r="M988" s="65" t="s">
        <v>351</v>
      </c>
      <c r="N988" s="2">
        <v>444761</v>
      </c>
      <c r="O988" s="48">
        <f>(N988-R988)*93.79%</f>
        <v>396284.27480500005</v>
      </c>
      <c r="P988" s="48">
        <f aca="true" t="shared" si="142" ref="P988:P996">(N988-R988)*6.21%*80%</f>
        <v>20990.940156000004</v>
      </c>
      <c r="Q988" s="48">
        <f aca="true" t="shared" si="143" ref="Q988:Q996">(N988-R988)*6.21%*20%</f>
        <v>5247.735039000001</v>
      </c>
      <c r="R988" s="48">
        <f aca="true" t="shared" si="144" ref="R988:R996">N988*5%</f>
        <v>22238.050000000003</v>
      </c>
      <c r="S988" s="48">
        <f>N988/J988</f>
        <v>1014.4864396341324</v>
      </c>
      <c r="T988" s="2">
        <f>T977</f>
        <v>4360</v>
      </c>
      <c r="U988" s="4" t="s">
        <v>1338</v>
      </c>
      <c r="V988" s="3"/>
    </row>
    <row r="989" spans="1:22" ht="60.75" customHeight="1">
      <c r="A989" s="43" t="s">
        <v>1012</v>
      </c>
      <c r="B989" s="43" t="s">
        <v>407</v>
      </c>
      <c r="C989" s="44" t="s">
        <v>1364</v>
      </c>
      <c r="D989" s="43">
        <v>1965</v>
      </c>
      <c r="E989" s="45" t="s">
        <v>77</v>
      </c>
      <c r="F989" s="45" t="s">
        <v>349</v>
      </c>
      <c r="G989" s="43">
        <v>5</v>
      </c>
      <c r="H989" s="43">
        <v>4</v>
      </c>
      <c r="I989" s="46">
        <v>3920.85</v>
      </c>
      <c r="J989" s="46">
        <v>3440.74</v>
      </c>
      <c r="K989" s="46">
        <v>1963.37</v>
      </c>
      <c r="L989" s="43">
        <v>99</v>
      </c>
      <c r="M989" s="65" t="s">
        <v>351</v>
      </c>
      <c r="N989" s="2">
        <v>761523</v>
      </c>
      <c r="O989" s="48">
        <f>(N989-R989)*93.79%</f>
        <v>678520.8006150001</v>
      </c>
      <c r="P989" s="48">
        <f>(N989-R989)*6.21%*80%</f>
        <v>35940.839508</v>
      </c>
      <c r="Q989" s="48">
        <f>(N989-R989)*6.21%*20%</f>
        <v>8985.209877</v>
      </c>
      <c r="R989" s="48">
        <f>N989*5%</f>
        <v>38076.15</v>
      </c>
      <c r="S989" s="48">
        <f aca="true" t="shared" si="145" ref="S989:S995">N989/J989</f>
        <v>221.3253544295704</v>
      </c>
      <c r="T989" s="2">
        <f>T979</f>
        <v>4360</v>
      </c>
      <c r="U989" s="4" t="s">
        <v>1338</v>
      </c>
      <c r="V989" s="3"/>
    </row>
    <row r="990" spans="1:22" ht="60.75" customHeight="1">
      <c r="A990" s="43" t="s">
        <v>1013</v>
      </c>
      <c r="B990" s="43" t="s">
        <v>408</v>
      </c>
      <c r="C990" s="44" t="s">
        <v>1365</v>
      </c>
      <c r="D990" s="43">
        <v>1965</v>
      </c>
      <c r="E990" s="45" t="s">
        <v>77</v>
      </c>
      <c r="F990" s="45" t="s">
        <v>349</v>
      </c>
      <c r="G990" s="43">
        <v>5</v>
      </c>
      <c r="H990" s="43">
        <v>4</v>
      </c>
      <c r="I990" s="46">
        <v>3427.4</v>
      </c>
      <c r="J990" s="46">
        <v>3181</v>
      </c>
      <c r="K990" s="46">
        <v>2605.16</v>
      </c>
      <c r="L990" s="43">
        <v>152</v>
      </c>
      <c r="M990" s="65" t="s">
        <v>351</v>
      </c>
      <c r="N990" s="2">
        <v>891118</v>
      </c>
      <c r="O990" s="48">
        <f>(N990-R990)*93.79%</f>
        <v>793990.5935900001</v>
      </c>
      <c r="P990" s="48">
        <f t="shared" si="142"/>
        <v>42057.205128</v>
      </c>
      <c r="Q990" s="48">
        <f t="shared" si="143"/>
        <v>10514.301282</v>
      </c>
      <c r="R990" s="48">
        <f t="shared" si="144"/>
        <v>44555.9</v>
      </c>
      <c r="S990" s="48">
        <f t="shared" si="145"/>
        <v>280.13769254951274</v>
      </c>
      <c r="T990" s="2">
        <f>T981</f>
        <v>4360</v>
      </c>
      <c r="U990" s="4" t="s">
        <v>1338</v>
      </c>
      <c r="V990" s="3"/>
    </row>
    <row r="991" spans="1:22" ht="60.75" customHeight="1">
      <c r="A991" s="43" t="s">
        <v>1014</v>
      </c>
      <c r="B991" s="43" t="s">
        <v>409</v>
      </c>
      <c r="C991" s="44" t="s">
        <v>1366</v>
      </c>
      <c r="D991" s="43">
        <v>1978</v>
      </c>
      <c r="E991" s="45" t="s">
        <v>77</v>
      </c>
      <c r="F991" s="45" t="s">
        <v>358</v>
      </c>
      <c r="G991" s="43">
        <v>9</v>
      </c>
      <c r="H991" s="43">
        <v>6</v>
      </c>
      <c r="I991" s="46">
        <v>12991.47</v>
      </c>
      <c r="J991" s="46">
        <v>11597.47</v>
      </c>
      <c r="K991" s="46">
        <v>7304.9</v>
      </c>
      <c r="L991" s="43">
        <v>595</v>
      </c>
      <c r="M991" s="65" t="s">
        <v>351</v>
      </c>
      <c r="N991" s="2">
        <v>1150940</v>
      </c>
      <c r="O991" s="48">
        <f>(N991-R991)*93.79%</f>
        <v>1025493.2947000001</v>
      </c>
      <c r="P991" s="48">
        <f t="shared" si="142"/>
        <v>54319.764240000004</v>
      </c>
      <c r="Q991" s="48">
        <f t="shared" si="143"/>
        <v>13579.941060000001</v>
      </c>
      <c r="R991" s="48">
        <f t="shared" si="144"/>
        <v>57547</v>
      </c>
      <c r="S991" s="48">
        <f t="shared" si="145"/>
        <v>99.24061023654298</v>
      </c>
      <c r="T991" s="2">
        <f>T982</f>
        <v>4360</v>
      </c>
      <c r="U991" s="4" t="s">
        <v>1338</v>
      </c>
      <c r="V991" s="3"/>
    </row>
    <row r="992" spans="1:22" ht="60.75" customHeight="1">
      <c r="A992" s="43" t="s">
        <v>1015</v>
      </c>
      <c r="B992" s="43" t="s">
        <v>415</v>
      </c>
      <c r="C992" s="44" t="s">
        <v>1367</v>
      </c>
      <c r="D992" s="43">
        <v>1979</v>
      </c>
      <c r="E992" s="45" t="s">
        <v>77</v>
      </c>
      <c r="F992" s="45" t="s">
        <v>349</v>
      </c>
      <c r="G992" s="43">
        <v>9</v>
      </c>
      <c r="H992" s="43">
        <v>5</v>
      </c>
      <c r="I992" s="46">
        <v>11017.15</v>
      </c>
      <c r="J992" s="46">
        <v>10133.15</v>
      </c>
      <c r="K992" s="46">
        <v>8109.94</v>
      </c>
      <c r="L992" s="43">
        <v>514</v>
      </c>
      <c r="M992" s="65" t="s">
        <v>351</v>
      </c>
      <c r="N992" s="2">
        <v>1783401</v>
      </c>
      <c r="O992" s="48">
        <v>1589020</v>
      </c>
      <c r="P992" s="48">
        <f t="shared" si="142"/>
        <v>84169.39359600001</v>
      </c>
      <c r="Q992" s="48">
        <f t="shared" si="143"/>
        <v>21042.348399000002</v>
      </c>
      <c r="R992" s="48">
        <f t="shared" si="144"/>
        <v>89170.05</v>
      </c>
      <c r="S992" s="48">
        <f t="shared" si="145"/>
        <v>175.9967038877348</v>
      </c>
      <c r="T992" s="2">
        <f>T985</f>
        <v>4360</v>
      </c>
      <c r="U992" s="4" t="s">
        <v>1338</v>
      </c>
      <c r="V992" s="3"/>
    </row>
    <row r="993" spans="1:22" ht="60.75" customHeight="1">
      <c r="A993" s="43" t="s">
        <v>1016</v>
      </c>
      <c r="B993" s="43" t="s">
        <v>416</v>
      </c>
      <c r="C993" s="44" t="s">
        <v>1368</v>
      </c>
      <c r="D993" s="43">
        <v>1977</v>
      </c>
      <c r="E993" s="45" t="s">
        <v>77</v>
      </c>
      <c r="F993" s="45" t="s">
        <v>358</v>
      </c>
      <c r="G993" s="43">
        <v>9</v>
      </c>
      <c r="H993" s="43">
        <v>7</v>
      </c>
      <c r="I993" s="46">
        <v>16370.5</v>
      </c>
      <c r="J993" s="46">
        <v>14941.13</v>
      </c>
      <c r="K993" s="46">
        <v>12079.76</v>
      </c>
      <c r="L993" s="43">
        <v>596</v>
      </c>
      <c r="M993" s="65" t="s">
        <v>351</v>
      </c>
      <c r="N993" s="2">
        <v>2186382</v>
      </c>
      <c r="O993" s="48">
        <v>1948078</v>
      </c>
      <c r="P993" s="48">
        <f t="shared" si="142"/>
        <v>103188.484872</v>
      </c>
      <c r="Q993" s="48">
        <f t="shared" si="143"/>
        <v>25797.121218</v>
      </c>
      <c r="R993" s="48">
        <f t="shared" si="144"/>
        <v>109319.1</v>
      </c>
      <c r="S993" s="48">
        <f>N993/J993</f>
        <v>146.33310867384193</v>
      </c>
      <c r="T993" s="2">
        <f>T985</f>
        <v>4360</v>
      </c>
      <c r="U993" s="4" t="s">
        <v>1338</v>
      </c>
      <c r="V993" s="3"/>
    </row>
    <row r="994" spans="1:22" ht="60.75" customHeight="1">
      <c r="A994" s="43" t="s">
        <v>1017</v>
      </c>
      <c r="B994" s="43" t="s">
        <v>417</v>
      </c>
      <c r="C994" s="44" t="s">
        <v>1369</v>
      </c>
      <c r="D994" s="43">
        <v>1978</v>
      </c>
      <c r="E994" s="45" t="s">
        <v>77</v>
      </c>
      <c r="F994" s="45" t="s">
        <v>358</v>
      </c>
      <c r="G994" s="43">
        <v>9</v>
      </c>
      <c r="H994" s="43">
        <v>6</v>
      </c>
      <c r="I994" s="46">
        <v>12877.66</v>
      </c>
      <c r="J994" s="46">
        <v>11318.56</v>
      </c>
      <c r="K994" s="46">
        <v>9001.19</v>
      </c>
      <c r="L994" s="43">
        <v>491</v>
      </c>
      <c r="M994" s="65" t="s">
        <v>351</v>
      </c>
      <c r="N994" s="2">
        <v>1448332</v>
      </c>
      <c r="O994" s="48">
        <f>(N994-R994)*93.79%</f>
        <v>1290471.05366</v>
      </c>
      <c r="P994" s="48">
        <f t="shared" si="142"/>
        <v>68355.47707200001</v>
      </c>
      <c r="Q994" s="48">
        <f t="shared" si="143"/>
        <v>17088.869268000002</v>
      </c>
      <c r="R994" s="48">
        <f t="shared" si="144"/>
        <v>72416.6</v>
      </c>
      <c r="S994" s="48">
        <f t="shared" si="145"/>
        <v>127.96080066722268</v>
      </c>
      <c r="T994" s="2">
        <f>T988</f>
        <v>4360</v>
      </c>
      <c r="U994" s="4" t="s">
        <v>1338</v>
      </c>
      <c r="V994" s="3"/>
    </row>
    <row r="995" spans="1:22" ht="46.5" customHeight="1">
      <c r="A995" s="100" t="s">
        <v>1018</v>
      </c>
      <c r="B995" s="100" t="s">
        <v>418</v>
      </c>
      <c r="C995" s="88" t="s">
        <v>1370</v>
      </c>
      <c r="D995" s="100">
        <v>1978</v>
      </c>
      <c r="E995" s="102" t="s">
        <v>77</v>
      </c>
      <c r="F995" s="102" t="s">
        <v>358</v>
      </c>
      <c r="G995" s="100">
        <v>9</v>
      </c>
      <c r="H995" s="100">
        <v>7</v>
      </c>
      <c r="I995" s="101">
        <v>16800.45</v>
      </c>
      <c r="J995" s="101">
        <v>14941.13</v>
      </c>
      <c r="K995" s="101">
        <v>10779.24</v>
      </c>
      <c r="L995" s="100">
        <v>659</v>
      </c>
      <c r="M995" s="65" t="s">
        <v>453</v>
      </c>
      <c r="N995" s="2">
        <v>1657276</v>
      </c>
      <c r="O995" s="48">
        <f>(N995-R995)*93.79%</f>
        <v>1476641.2023800001</v>
      </c>
      <c r="P995" s="48">
        <f t="shared" si="142"/>
        <v>78216.798096</v>
      </c>
      <c r="Q995" s="48">
        <f t="shared" si="143"/>
        <v>19554.199524</v>
      </c>
      <c r="R995" s="48">
        <f t="shared" si="144"/>
        <v>82863.8</v>
      </c>
      <c r="S995" s="48">
        <f t="shared" si="145"/>
        <v>110.92039223271601</v>
      </c>
      <c r="T995" s="2">
        <f>T988</f>
        <v>4360</v>
      </c>
      <c r="U995" s="4" t="s">
        <v>1338</v>
      </c>
      <c r="V995" s="3"/>
    </row>
    <row r="996" spans="1:22" ht="45.75" customHeight="1">
      <c r="A996" s="100"/>
      <c r="B996" s="100"/>
      <c r="C996" s="88"/>
      <c r="D996" s="100"/>
      <c r="E996" s="102"/>
      <c r="F996" s="102"/>
      <c r="G996" s="100"/>
      <c r="H996" s="100"/>
      <c r="I996" s="101"/>
      <c r="J996" s="101"/>
      <c r="K996" s="101"/>
      <c r="L996" s="100"/>
      <c r="M996" s="65" t="s">
        <v>414</v>
      </c>
      <c r="N996" s="2">
        <v>2854836</v>
      </c>
      <c r="O996" s="48">
        <f>(N996-R996)*93.79%</f>
        <v>2543673.1501800003</v>
      </c>
      <c r="P996" s="48">
        <f t="shared" si="142"/>
        <v>134736.839856</v>
      </c>
      <c r="Q996" s="48">
        <f t="shared" si="143"/>
        <v>33684.209964</v>
      </c>
      <c r="R996" s="48">
        <f t="shared" si="144"/>
        <v>142741.80000000002</v>
      </c>
      <c r="S996" s="48">
        <f>N996/J995</f>
        <v>191.07229506737443</v>
      </c>
      <c r="T996" s="2">
        <f>T989</f>
        <v>4360</v>
      </c>
      <c r="U996" s="4" t="s">
        <v>1338</v>
      </c>
      <c r="V996" s="3"/>
    </row>
    <row r="997" spans="1:22" ht="18.75" customHeight="1">
      <c r="A997" s="100"/>
      <c r="B997" s="100"/>
      <c r="C997" s="88"/>
      <c r="D997" s="100"/>
      <c r="E997" s="102"/>
      <c r="F997" s="102"/>
      <c r="G997" s="100"/>
      <c r="H997" s="100"/>
      <c r="I997" s="101"/>
      <c r="J997" s="101"/>
      <c r="K997" s="101"/>
      <c r="L997" s="100"/>
      <c r="M997" s="65" t="s">
        <v>67</v>
      </c>
      <c r="N997" s="2">
        <f>SUM(N995:N996)</f>
        <v>4512112</v>
      </c>
      <c r="O997" s="2">
        <f>SUM(O995:O996)</f>
        <v>4020314.3525600005</v>
      </c>
      <c r="P997" s="2">
        <f>SUM(P995:P996)</f>
        <v>212953.63795200002</v>
      </c>
      <c r="Q997" s="2">
        <f>SUM(Q995:Q996)</f>
        <v>53238.409488000005</v>
      </c>
      <c r="R997" s="2">
        <f>SUM(R995:R996)</f>
        <v>225605.60000000003</v>
      </c>
      <c r="S997" s="48">
        <f>N997/J995</f>
        <v>301.99268730009044</v>
      </c>
      <c r="T997" s="2">
        <f aca="true" t="shared" si="146" ref="T997:T1003">T989</f>
        <v>4360</v>
      </c>
      <c r="U997" s="4"/>
      <c r="V997" s="3"/>
    </row>
    <row r="998" spans="1:22" ht="60.75" customHeight="1">
      <c r="A998" s="43" t="s">
        <v>1019</v>
      </c>
      <c r="B998" s="43" t="s">
        <v>419</v>
      </c>
      <c r="C998" s="44" t="s">
        <v>33</v>
      </c>
      <c r="D998" s="43">
        <v>1988</v>
      </c>
      <c r="E998" s="45" t="s">
        <v>77</v>
      </c>
      <c r="F998" s="45" t="s">
        <v>358</v>
      </c>
      <c r="G998" s="43">
        <v>5</v>
      </c>
      <c r="H998" s="43">
        <v>2</v>
      </c>
      <c r="I998" s="46">
        <v>1731.17</v>
      </c>
      <c r="J998" s="46">
        <v>1554.17</v>
      </c>
      <c r="K998" s="46">
        <v>1086.65</v>
      </c>
      <c r="L998" s="43">
        <v>73</v>
      </c>
      <c r="M998" s="65" t="s">
        <v>351</v>
      </c>
      <c r="N998" s="2">
        <v>507749</v>
      </c>
      <c r="O998" s="48">
        <f>(N998-R998)*93.79%</f>
        <v>452406.897745</v>
      </c>
      <c r="P998" s="48">
        <f aca="true" t="shared" si="147" ref="P998:P1006">(N998-R998)*6.21%*80%</f>
        <v>23963.721804</v>
      </c>
      <c r="Q998" s="48">
        <f aca="true" t="shared" si="148" ref="Q998:Q1006">(N998-R998)*6.21%*20%</f>
        <v>5990.930451</v>
      </c>
      <c r="R998" s="48">
        <f aca="true" t="shared" si="149" ref="R998:R1006">N998*5%</f>
        <v>25387.45</v>
      </c>
      <c r="S998" s="48">
        <f>N998/J998</f>
        <v>326.70106873765417</v>
      </c>
      <c r="T998" s="2">
        <f t="shared" si="146"/>
        <v>4360</v>
      </c>
      <c r="U998" s="4" t="s">
        <v>1338</v>
      </c>
      <c r="V998" s="3"/>
    </row>
    <row r="999" spans="1:22" ht="60.75" customHeight="1">
      <c r="A999" s="43" t="s">
        <v>1020</v>
      </c>
      <c r="B999" s="43" t="s">
        <v>277</v>
      </c>
      <c r="C999" s="44" t="s">
        <v>35</v>
      </c>
      <c r="D999" s="43">
        <v>1982</v>
      </c>
      <c r="E999" s="45" t="s">
        <v>77</v>
      </c>
      <c r="F999" s="45" t="s">
        <v>358</v>
      </c>
      <c r="G999" s="43">
        <v>9</v>
      </c>
      <c r="H999" s="43">
        <v>5</v>
      </c>
      <c r="I999" s="46">
        <v>10700.17</v>
      </c>
      <c r="J999" s="46">
        <v>6776.97</v>
      </c>
      <c r="K999" s="46">
        <v>5229.54</v>
      </c>
      <c r="L999" s="43">
        <v>348</v>
      </c>
      <c r="M999" s="65" t="s">
        <v>351</v>
      </c>
      <c r="N999" s="2">
        <v>1055103</v>
      </c>
      <c r="O999" s="48">
        <f>(N999-R999)*93.79%</f>
        <v>940102.048515</v>
      </c>
      <c r="P999" s="48">
        <f t="shared" si="147"/>
        <v>49796.64118800001</v>
      </c>
      <c r="Q999" s="48">
        <f t="shared" si="148"/>
        <v>12449.160297000002</v>
      </c>
      <c r="R999" s="48">
        <f t="shared" si="149"/>
        <v>52755.15</v>
      </c>
      <c r="S999" s="48">
        <f aca="true" t="shared" si="150" ref="S999:S1004">N999/J999</f>
        <v>155.68948955063988</v>
      </c>
      <c r="T999" s="2">
        <f t="shared" si="146"/>
        <v>4360</v>
      </c>
      <c r="U999" s="4" t="s">
        <v>1338</v>
      </c>
      <c r="V999" s="3"/>
    </row>
    <row r="1000" spans="1:22" ht="60.75" customHeight="1">
      <c r="A1000" s="43" t="s">
        <v>1021</v>
      </c>
      <c r="B1000" s="43" t="s">
        <v>278</v>
      </c>
      <c r="C1000" s="44" t="s">
        <v>36</v>
      </c>
      <c r="D1000" s="43">
        <v>1977</v>
      </c>
      <c r="E1000" s="45" t="s">
        <v>77</v>
      </c>
      <c r="F1000" s="45" t="s">
        <v>357</v>
      </c>
      <c r="G1000" s="43">
        <v>9</v>
      </c>
      <c r="H1000" s="43">
        <v>7</v>
      </c>
      <c r="I1000" s="46">
        <v>4988.5</v>
      </c>
      <c r="J1000" s="46">
        <v>4620.6</v>
      </c>
      <c r="K1000" s="46">
        <v>3174.33</v>
      </c>
      <c r="L1000" s="43">
        <v>261</v>
      </c>
      <c r="M1000" s="65" t="s">
        <v>351</v>
      </c>
      <c r="N1000" s="2">
        <v>983893</v>
      </c>
      <c r="O1000" s="48">
        <v>876653</v>
      </c>
      <c r="P1000" s="48">
        <f t="shared" si="147"/>
        <v>46435.814028</v>
      </c>
      <c r="Q1000" s="48">
        <f t="shared" si="148"/>
        <v>11608.953507</v>
      </c>
      <c r="R1000" s="48">
        <f t="shared" si="149"/>
        <v>49194.65</v>
      </c>
      <c r="S1000" s="48">
        <f t="shared" si="150"/>
        <v>212.93619876206552</v>
      </c>
      <c r="T1000" s="2">
        <f t="shared" si="146"/>
        <v>4360</v>
      </c>
      <c r="U1000" s="4" t="s">
        <v>1338</v>
      </c>
      <c r="V1000" s="3"/>
    </row>
    <row r="1001" spans="1:22" ht="60.75" customHeight="1">
      <c r="A1001" s="43" t="s">
        <v>1022</v>
      </c>
      <c r="B1001" s="43" t="s">
        <v>832</v>
      </c>
      <c r="C1001" s="44" t="s">
        <v>37</v>
      </c>
      <c r="D1001" s="43">
        <v>1978</v>
      </c>
      <c r="E1001" s="45" t="s">
        <v>77</v>
      </c>
      <c r="F1001" s="45" t="s">
        <v>358</v>
      </c>
      <c r="G1001" s="43">
        <v>9</v>
      </c>
      <c r="H1001" s="43">
        <v>6</v>
      </c>
      <c r="I1001" s="46">
        <v>13631.87</v>
      </c>
      <c r="J1001" s="46">
        <v>12610.87</v>
      </c>
      <c r="K1001" s="46">
        <v>9871.38</v>
      </c>
      <c r="L1001" s="43">
        <v>569</v>
      </c>
      <c r="M1001" s="65" t="s">
        <v>351</v>
      </c>
      <c r="N1001" s="2">
        <v>1776936</v>
      </c>
      <c r="O1001" s="48">
        <f>(N1001-R1001)*93.79%</f>
        <v>1583258.8606800002</v>
      </c>
      <c r="P1001" s="48">
        <f t="shared" si="147"/>
        <v>83864.271456</v>
      </c>
      <c r="Q1001" s="48">
        <f t="shared" si="148"/>
        <v>20966.067864</v>
      </c>
      <c r="R1001" s="48">
        <f t="shared" si="149"/>
        <v>88846.8</v>
      </c>
      <c r="S1001" s="48">
        <f t="shared" si="150"/>
        <v>140.9051080536077</v>
      </c>
      <c r="T1001" s="2">
        <f t="shared" si="146"/>
        <v>4360</v>
      </c>
      <c r="U1001" s="4" t="s">
        <v>1338</v>
      </c>
      <c r="V1001" s="3"/>
    </row>
    <row r="1002" spans="1:22" ht="60.75" customHeight="1">
      <c r="A1002" s="43" t="s">
        <v>1023</v>
      </c>
      <c r="B1002" s="43" t="s">
        <v>833</v>
      </c>
      <c r="C1002" s="44" t="s">
        <v>38</v>
      </c>
      <c r="D1002" s="43">
        <v>1978</v>
      </c>
      <c r="E1002" s="45" t="s">
        <v>77</v>
      </c>
      <c r="F1002" s="45" t="s">
        <v>357</v>
      </c>
      <c r="G1002" s="43">
        <v>9</v>
      </c>
      <c r="H1002" s="43">
        <v>6</v>
      </c>
      <c r="I1002" s="46">
        <v>4961.2</v>
      </c>
      <c r="J1002" s="46">
        <v>4596.2</v>
      </c>
      <c r="K1002" s="46">
        <v>2611.36</v>
      </c>
      <c r="L1002" s="43">
        <v>277</v>
      </c>
      <c r="M1002" s="65" t="s">
        <v>351</v>
      </c>
      <c r="N1002" s="2">
        <v>983893</v>
      </c>
      <c r="O1002" s="48">
        <v>876653</v>
      </c>
      <c r="P1002" s="48">
        <f t="shared" si="147"/>
        <v>46435.814028</v>
      </c>
      <c r="Q1002" s="48">
        <f t="shared" si="148"/>
        <v>11608.953507</v>
      </c>
      <c r="R1002" s="48">
        <f t="shared" si="149"/>
        <v>49194.65</v>
      </c>
      <c r="S1002" s="48">
        <f t="shared" si="150"/>
        <v>214.06662025151212</v>
      </c>
      <c r="T1002" s="2">
        <f t="shared" si="146"/>
        <v>4360</v>
      </c>
      <c r="U1002" s="4" t="s">
        <v>1338</v>
      </c>
      <c r="V1002" s="3"/>
    </row>
    <row r="1003" spans="1:22" ht="60.75" customHeight="1">
      <c r="A1003" s="43" t="s">
        <v>1024</v>
      </c>
      <c r="B1003" s="43" t="s">
        <v>834</v>
      </c>
      <c r="C1003" s="44" t="s">
        <v>34</v>
      </c>
      <c r="D1003" s="43">
        <v>1979</v>
      </c>
      <c r="E1003" s="45" t="s">
        <v>77</v>
      </c>
      <c r="F1003" s="45" t="s">
        <v>358</v>
      </c>
      <c r="G1003" s="43">
        <v>9</v>
      </c>
      <c r="H1003" s="43">
        <v>13</v>
      </c>
      <c r="I1003" s="46">
        <v>33462.85</v>
      </c>
      <c r="J1003" s="46">
        <v>27090.43</v>
      </c>
      <c r="K1003" s="46">
        <v>21482.77</v>
      </c>
      <c r="L1003" s="43">
        <v>467</v>
      </c>
      <c r="M1003" s="65" t="s">
        <v>351</v>
      </c>
      <c r="N1003" s="2">
        <v>2485081</v>
      </c>
      <c r="O1003" s="48">
        <f>(N1003-R1003)*93.79%</f>
        <v>2214219.5964050004</v>
      </c>
      <c r="P1003" s="48">
        <f t="shared" si="147"/>
        <v>117285.88287600002</v>
      </c>
      <c r="Q1003" s="48">
        <f t="shared" si="148"/>
        <v>29321.470719000004</v>
      </c>
      <c r="R1003" s="48">
        <f t="shared" si="149"/>
        <v>124254.05</v>
      </c>
      <c r="S1003" s="48">
        <f t="shared" si="150"/>
        <v>91.73280010690122</v>
      </c>
      <c r="T1003" s="2">
        <f t="shared" si="146"/>
        <v>4360</v>
      </c>
      <c r="U1003" s="4" t="s">
        <v>1338</v>
      </c>
      <c r="V1003" s="3"/>
    </row>
    <row r="1004" spans="1:22" ht="33" customHeight="1">
      <c r="A1004" s="100" t="s">
        <v>1025</v>
      </c>
      <c r="B1004" s="100" t="s">
        <v>835</v>
      </c>
      <c r="C1004" s="88" t="s">
        <v>39</v>
      </c>
      <c r="D1004" s="100">
        <v>1926</v>
      </c>
      <c r="E1004" s="102" t="s">
        <v>77</v>
      </c>
      <c r="F1004" s="102" t="s">
        <v>349</v>
      </c>
      <c r="G1004" s="100">
        <v>3</v>
      </c>
      <c r="H1004" s="100">
        <v>3</v>
      </c>
      <c r="I1004" s="101">
        <v>1050.38</v>
      </c>
      <c r="J1004" s="101">
        <v>908.69</v>
      </c>
      <c r="K1004" s="101">
        <v>661.14</v>
      </c>
      <c r="L1004" s="100">
        <v>45</v>
      </c>
      <c r="M1004" s="65" t="s">
        <v>411</v>
      </c>
      <c r="N1004" s="2">
        <v>608844</v>
      </c>
      <c r="O1004" s="48">
        <f>(N1004-R1004)*93.79%</f>
        <v>542483.0482200001</v>
      </c>
      <c r="P1004" s="48">
        <f t="shared" si="147"/>
        <v>28735.001424000005</v>
      </c>
      <c r="Q1004" s="48">
        <f t="shared" si="148"/>
        <v>7183.750356000001</v>
      </c>
      <c r="R1004" s="48">
        <f t="shared" si="149"/>
        <v>30442.2</v>
      </c>
      <c r="S1004" s="48">
        <f t="shared" si="150"/>
        <v>670.0238805313143</v>
      </c>
      <c r="T1004" s="2">
        <f>T995</f>
        <v>4360</v>
      </c>
      <c r="U1004" s="4" t="s">
        <v>1338</v>
      </c>
      <c r="V1004" s="3"/>
    </row>
    <row r="1005" spans="1:22" ht="45.75" customHeight="1">
      <c r="A1005" s="100"/>
      <c r="B1005" s="100"/>
      <c r="C1005" s="88"/>
      <c r="D1005" s="100"/>
      <c r="E1005" s="102"/>
      <c r="F1005" s="102"/>
      <c r="G1005" s="100"/>
      <c r="H1005" s="100"/>
      <c r="I1005" s="101"/>
      <c r="J1005" s="101"/>
      <c r="K1005" s="101"/>
      <c r="L1005" s="100"/>
      <c r="M1005" s="65" t="s">
        <v>453</v>
      </c>
      <c r="N1005" s="2">
        <v>191293</v>
      </c>
      <c r="O1005" s="48">
        <f>(N1005-R1005)*93.79%</f>
        <v>170443.01946500002</v>
      </c>
      <c r="P1005" s="48">
        <f t="shared" si="147"/>
        <v>9028.264428</v>
      </c>
      <c r="Q1005" s="48">
        <f t="shared" si="148"/>
        <v>2257.066107</v>
      </c>
      <c r="R1005" s="48">
        <f t="shared" si="149"/>
        <v>9564.65</v>
      </c>
      <c r="S1005" s="48">
        <f>N1005/J1004</f>
        <v>210.51513717549437</v>
      </c>
      <c r="T1005" s="2">
        <f>T996</f>
        <v>4360</v>
      </c>
      <c r="U1005" s="4" t="s">
        <v>1338</v>
      </c>
      <c r="V1005" s="3"/>
    </row>
    <row r="1006" spans="1:22" ht="27.75" customHeight="1">
      <c r="A1006" s="100"/>
      <c r="B1006" s="100"/>
      <c r="C1006" s="88"/>
      <c r="D1006" s="100"/>
      <c r="E1006" s="102"/>
      <c r="F1006" s="102"/>
      <c r="G1006" s="100"/>
      <c r="H1006" s="100"/>
      <c r="I1006" s="101"/>
      <c r="J1006" s="101"/>
      <c r="K1006" s="101"/>
      <c r="L1006" s="100"/>
      <c r="M1006" s="65" t="s">
        <v>382</v>
      </c>
      <c r="N1006" s="2">
        <v>271704</v>
      </c>
      <c r="O1006" s="48">
        <f>(N1006-R1006)*93.79%</f>
        <v>242089.62252</v>
      </c>
      <c r="P1006" s="48">
        <f t="shared" si="147"/>
        <v>12823.341984</v>
      </c>
      <c r="Q1006" s="48">
        <f t="shared" si="148"/>
        <v>3205.835496</v>
      </c>
      <c r="R1006" s="48">
        <f t="shared" si="149"/>
        <v>13585.2</v>
      </c>
      <c r="S1006" s="48">
        <f>N1006/J1004</f>
        <v>299.0062617614368</v>
      </c>
      <c r="T1006" s="2">
        <f>T998</f>
        <v>4360</v>
      </c>
      <c r="U1006" s="4" t="s">
        <v>1338</v>
      </c>
      <c r="V1006" s="3"/>
    </row>
    <row r="1007" spans="1:22" ht="18" customHeight="1">
      <c r="A1007" s="100"/>
      <c r="B1007" s="100"/>
      <c r="C1007" s="88"/>
      <c r="D1007" s="100"/>
      <c r="E1007" s="102"/>
      <c r="F1007" s="102"/>
      <c r="G1007" s="100"/>
      <c r="H1007" s="100"/>
      <c r="I1007" s="101"/>
      <c r="J1007" s="101"/>
      <c r="K1007" s="101"/>
      <c r="L1007" s="100"/>
      <c r="M1007" s="65" t="s">
        <v>67</v>
      </c>
      <c r="N1007" s="2">
        <f>SUM(N1004:N1006)</f>
        <v>1071841</v>
      </c>
      <c r="O1007" s="2">
        <v>955015</v>
      </c>
      <c r="P1007" s="2">
        <f>SUM(P1004:P1006)</f>
        <v>50586.607836</v>
      </c>
      <c r="Q1007" s="2">
        <f>SUM(Q1004:Q1006)</f>
        <v>12646.651959</v>
      </c>
      <c r="R1007" s="2">
        <f>SUM(R1004:R1006)</f>
        <v>53592.05</v>
      </c>
      <c r="S1007" s="2">
        <f>N1007/J1004</f>
        <v>1179.5452794682453</v>
      </c>
      <c r="T1007" s="2">
        <f>T998</f>
        <v>4360</v>
      </c>
      <c r="U1007" s="4"/>
      <c r="V1007" s="3"/>
    </row>
    <row r="1008" spans="1:22" ht="60.75" customHeight="1">
      <c r="A1008" s="43" t="s">
        <v>1026</v>
      </c>
      <c r="B1008" s="43" t="s">
        <v>836</v>
      </c>
      <c r="C1008" s="44" t="s">
        <v>618</v>
      </c>
      <c r="D1008" s="43">
        <v>1954</v>
      </c>
      <c r="E1008" s="45" t="s">
        <v>77</v>
      </c>
      <c r="F1008" s="45" t="s">
        <v>349</v>
      </c>
      <c r="G1008" s="43">
        <v>4</v>
      </c>
      <c r="H1008" s="43">
        <v>4</v>
      </c>
      <c r="I1008" s="46">
        <v>5708.24</v>
      </c>
      <c r="J1008" s="46">
        <v>3490.85</v>
      </c>
      <c r="K1008" s="46">
        <v>3027.69</v>
      </c>
      <c r="L1008" s="43">
        <v>94</v>
      </c>
      <c r="M1008" s="65" t="s">
        <v>750</v>
      </c>
      <c r="N1008" s="2">
        <v>1273023</v>
      </c>
      <c r="O1008" s="48">
        <f>(N1008-R1008)*93.79%</f>
        <v>1134269.8581150002</v>
      </c>
      <c r="P1008" s="48">
        <f>(N1008-R1008)*6.21%*80%</f>
        <v>60081.59350800001</v>
      </c>
      <c r="Q1008" s="48">
        <f>(N1008-R1008)*6.21%*20%</f>
        <v>15020.398377000003</v>
      </c>
      <c r="R1008" s="48">
        <f>N1008*5%</f>
        <v>63651.15</v>
      </c>
      <c r="S1008" s="48">
        <f>N1008/J1008</f>
        <v>364.6742197459072</v>
      </c>
      <c r="T1008" s="2">
        <f>T999</f>
        <v>4360</v>
      </c>
      <c r="U1008" s="4" t="s">
        <v>1338</v>
      </c>
      <c r="V1008" s="3"/>
    </row>
    <row r="1009" spans="1:22" ht="31.5" customHeight="1">
      <c r="A1009" s="100" t="s">
        <v>1027</v>
      </c>
      <c r="B1009" s="100" t="s">
        <v>837</v>
      </c>
      <c r="C1009" s="88" t="s">
        <v>557</v>
      </c>
      <c r="D1009" s="100">
        <v>1956</v>
      </c>
      <c r="E1009" s="102" t="s">
        <v>77</v>
      </c>
      <c r="F1009" s="102" t="s">
        <v>349</v>
      </c>
      <c r="G1009" s="100">
        <v>4</v>
      </c>
      <c r="H1009" s="100">
        <v>4</v>
      </c>
      <c r="I1009" s="101">
        <v>3563.82</v>
      </c>
      <c r="J1009" s="101">
        <v>2915.38</v>
      </c>
      <c r="K1009" s="101">
        <v>2085</v>
      </c>
      <c r="L1009" s="100">
        <v>120</v>
      </c>
      <c r="M1009" s="65" t="s">
        <v>411</v>
      </c>
      <c r="N1009" s="2">
        <v>1269771</v>
      </c>
      <c r="O1009" s="48">
        <f>(N1009-R1009)*93.79%</f>
        <v>1131372.309855</v>
      </c>
      <c r="P1009" s="48">
        <f>(N1009-R1009)*6.21%*80%</f>
        <v>59928.112116000004</v>
      </c>
      <c r="Q1009" s="48">
        <f>(N1009-R1009)*6.21%*20%</f>
        <v>14982.028029000001</v>
      </c>
      <c r="R1009" s="48">
        <f>N1009*5%</f>
        <v>63488.55</v>
      </c>
      <c r="S1009" s="48">
        <f>N1009/J1009</f>
        <v>435.542193470491</v>
      </c>
      <c r="T1009" s="2">
        <f>T1000</f>
        <v>4360</v>
      </c>
      <c r="U1009" s="4" t="s">
        <v>1338</v>
      </c>
      <c r="V1009" s="3"/>
    </row>
    <row r="1010" spans="1:22" ht="47.25" customHeight="1">
      <c r="A1010" s="100"/>
      <c r="B1010" s="100"/>
      <c r="C1010" s="88"/>
      <c r="D1010" s="100"/>
      <c r="E1010" s="102"/>
      <c r="F1010" s="102"/>
      <c r="G1010" s="100"/>
      <c r="H1010" s="100"/>
      <c r="I1010" s="101"/>
      <c r="J1010" s="101"/>
      <c r="K1010" s="101"/>
      <c r="L1010" s="100"/>
      <c r="M1010" s="65" t="s">
        <v>660</v>
      </c>
      <c r="N1010" s="2">
        <v>432642</v>
      </c>
      <c r="O1010" s="48">
        <f>(N1010-R1010)*93.79%</f>
        <v>385486.18521</v>
      </c>
      <c r="P1010" s="48">
        <f>(N1010-R1010)*6.21%*80%</f>
        <v>20418.971832000003</v>
      </c>
      <c r="Q1010" s="48">
        <f>(N1010-R1010)*6.21%*20%</f>
        <v>5104.742958000001</v>
      </c>
      <c r="R1010" s="48">
        <f>N1010*5%</f>
        <v>21632.100000000002</v>
      </c>
      <c r="S1010" s="48">
        <f>N1010/J1009</f>
        <v>148.39986554068423</v>
      </c>
      <c r="T1010" s="2">
        <f>T1000</f>
        <v>4360</v>
      </c>
      <c r="U1010" s="4" t="s">
        <v>1338</v>
      </c>
      <c r="V1010" s="3"/>
    </row>
    <row r="1011" spans="1:22" ht="28.5" customHeight="1">
      <c r="A1011" s="100"/>
      <c r="B1011" s="100"/>
      <c r="C1011" s="88"/>
      <c r="D1011" s="100"/>
      <c r="E1011" s="102"/>
      <c r="F1011" s="102"/>
      <c r="G1011" s="100"/>
      <c r="H1011" s="100"/>
      <c r="I1011" s="101"/>
      <c r="J1011" s="101"/>
      <c r="K1011" s="101"/>
      <c r="L1011" s="100"/>
      <c r="M1011" s="65" t="s">
        <v>382</v>
      </c>
      <c r="N1011" s="2">
        <v>498670</v>
      </c>
      <c r="O1011" s="48">
        <f>(N1011-R1011)*93.79%</f>
        <v>444317.46335000003</v>
      </c>
      <c r="P1011" s="48">
        <f>(N1011-R1011)*6.21%*80%</f>
        <v>23535.229320000002</v>
      </c>
      <c r="Q1011" s="48">
        <f>(N1011-R1011)*6.21%*20%</f>
        <v>5883.807330000001</v>
      </c>
      <c r="R1011" s="48">
        <f>N1011*5%</f>
        <v>24933.5</v>
      </c>
      <c r="S1011" s="48">
        <f>N1011/J1009</f>
        <v>171.04802804437156</v>
      </c>
      <c r="T1011" s="2">
        <f>T1001</f>
        <v>4360</v>
      </c>
      <c r="U1011" s="4" t="s">
        <v>1338</v>
      </c>
      <c r="V1011" s="3"/>
    </row>
    <row r="1012" spans="1:22" ht="18" customHeight="1">
      <c r="A1012" s="100"/>
      <c r="B1012" s="100"/>
      <c r="C1012" s="88"/>
      <c r="D1012" s="100"/>
      <c r="E1012" s="102"/>
      <c r="F1012" s="102"/>
      <c r="G1012" s="100"/>
      <c r="H1012" s="100"/>
      <c r="I1012" s="101"/>
      <c r="J1012" s="101"/>
      <c r="K1012" s="101"/>
      <c r="L1012" s="100"/>
      <c r="M1012" s="65" t="s">
        <v>67</v>
      </c>
      <c r="N1012" s="2">
        <f>SUM(N1009:N1011)</f>
        <v>2201083</v>
      </c>
      <c r="O1012" s="2">
        <f>SUM(O1009:O1011)</f>
        <v>1961175.9584150002</v>
      </c>
      <c r="P1012" s="2">
        <f>SUM(P1009:P1011)</f>
        <v>103882.31326800001</v>
      </c>
      <c r="Q1012" s="2">
        <f>SUM(Q1009:Q1011)</f>
        <v>25970.578317000003</v>
      </c>
      <c r="R1012" s="2">
        <f>SUM(R1009:R1011)</f>
        <v>110054.15000000001</v>
      </c>
      <c r="S1012" s="2">
        <f>N1012/J1009</f>
        <v>754.9900870555467</v>
      </c>
      <c r="T1012" s="2">
        <f>T1001</f>
        <v>4360</v>
      </c>
      <c r="U1012" s="4"/>
      <c r="V1012" s="3"/>
    </row>
    <row r="1013" spans="1:22" ht="23.25" customHeight="1">
      <c r="A1013" s="100" t="s">
        <v>1028</v>
      </c>
      <c r="B1013" s="100" t="s">
        <v>838</v>
      </c>
      <c r="C1013" s="88" t="s">
        <v>558</v>
      </c>
      <c r="D1013" s="100">
        <v>1977</v>
      </c>
      <c r="E1013" s="102" t="s">
        <v>77</v>
      </c>
      <c r="F1013" s="102" t="s">
        <v>358</v>
      </c>
      <c r="G1013" s="100">
        <v>9</v>
      </c>
      <c r="H1013" s="100">
        <v>6</v>
      </c>
      <c r="I1013" s="101">
        <v>12496.8</v>
      </c>
      <c r="J1013" s="101">
        <v>10917.8</v>
      </c>
      <c r="K1013" s="101">
        <v>7304.9</v>
      </c>
      <c r="L1013" s="100">
        <v>588</v>
      </c>
      <c r="M1013" s="65" t="s">
        <v>351</v>
      </c>
      <c r="N1013" s="2">
        <v>1049369</v>
      </c>
      <c r="O1013" s="48">
        <f>(N1013-R1013)*93.79%</f>
        <v>934993.025845</v>
      </c>
      <c r="P1013" s="48">
        <f>(N1013-R1013)*6.21%*80%</f>
        <v>49526.01932400001</v>
      </c>
      <c r="Q1013" s="48">
        <f>(N1013-R1013)*6.21%*20%</f>
        <v>12381.504831000002</v>
      </c>
      <c r="R1013" s="48">
        <f>N1013*5%</f>
        <v>52468.450000000004</v>
      </c>
      <c r="S1013" s="48">
        <f>N1013/J1013</f>
        <v>96.1154261847625</v>
      </c>
      <c r="T1013" s="2">
        <f>T1001</f>
        <v>4360</v>
      </c>
      <c r="U1013" s="4" t="s">
        <v>1338</v>
      </c>
      <c r="V1013" s="3"/>
    </row>
    <row r="1014" spans="1:22" ht="60" customHeight="1">
      <c r="A1014" s="100"/>
      <c r="B1014" s="100"/>
      <c r="C1014" s="88"/>
      <c r="D1014" s="100"/>
      <c r="E1014" s="102"/>
      <c r="F1014" s="102"/>
      <c r="G1014" s="100"/>
      <c r="H1014" s="100"/>
      <c r="I1014" s="101"/>
      <c r="J1014" s="101"/>
      <c r="K1014" s="101"/>
      <c r="L1014" s="100"/>
      <c r="M1014" s="65" t="s">
        <v>868</v>
      </c>
      <c r="N1014" s="2">
        <v>3127555</v>
      </c>
      <c r="O1014" s="48">
        <f>(N1014-R1014)*93.79%</f>
        <v>2786667.142775</v>
      </c>
      <c r="P1014" s="48">
        <f>(N1014-R1014)*6.21%*80%</f>
        <v>147608.08578000002</v>
      </c>
      <c r="Q1014" s="48">
        <f>(N1014-R1014)*6.21%*20%</f>
        <v>36902.021445000006</v>
      </c>
      <c r="R1014" s="48">
        <f>N1014*5%</f>
        <v>156377.75</v>
      </c>
      <c r="S1014" s="48">
        <f>N1014/J1013</f>
        <v>286.463848027991</v>
      </c>
      <c r="T1014" s="2">
        <f>T1002</f>
        <v>4360</v>
      </c>
      <c r="U1014" s="4" t="s">
        <v>1338</v>
      </c>
      <c r="V1014" s="3"/>
    </row>
    <row r="1015" spans="1:22" ht="48" customHeight="1">
      <c r="A1015" s="100"/>
      <c r="B1015" s="100"/>
      <c r="C1015" s="88"/>
      <c r="D1015" s="100"/>
      <c r="E1015" s="102"/>
      <c r="F1015" s="102"/>
      <c r="G1015" s="100"/>
      <c r="H1015" s="100"/>
      <c r="I1015" s="101"/>
      <c r="J1015" s="101"/>
      <c r="K1015" s="101"/>
      <c r="L1015" s="100"/>
      <c r="M1015" s="65" t="s">
        <v>414</v>
      </c>
      <c r="N1015" s="2">
        <v>2182148</v>
      </c>
      <c r="O1015" s="48">
        <f>(N1015-R1015)*93.79%</f>
        <v>1944304.7787400002</v>
      </c>
      <c r="P1015" s="48">
        <f>(N1015-R1015)*6.21%*80%</f>
        <v>102988.65700800001</v>
      </c>
      <c r="Q1015" s="48">
        <f>(N1015-R1015)*6.21%*20%</f>
        <v>25747.164252000002</v>
      </c>
      <c r="R1015" s="48">
        <f>N1015*5%</f>
        <v>109107.40000000001</v>
      </c>
      <c r="S1015" s="48">
        <f>N1015/J1013</f>
        <v>199.87066991518438</v>
      </c>
      <c r="T1015" s="2">
        <f>T1003</f>
        <v>4360</v>
      </c>
      <c r="U1015" s="4" t="s">
        <v>1338</v>
      </c>
      <c r="V1015" s="3"/>
    </row>
    <row r="1016" spans="1:22" ht="18" customHeight="1">
      <c r="A1016" s="100"/>
      <c r="B1016" s="100"/>
      <c r="C1016" s="88"/>
      <c r="D1016" s="100"/>
      <c r="E1016" s="102"/>
      <c r="F1016" s="102"/>
      <c r="G1016" s="100"/>
      <c r="H1016" s="100"/>
      <c r="I1016" s="101"/>
      <c r="J1016" s="101"/>
      <c r="K1016" s="101"/>
      <c r="L1016" s="100"/>
      <c r="M1016" s="65" t="s">
        <v>67</v>
      </c>
      <c r="N1016" s="2">
        <f>SUM(N1013:N1015)</f>
        <v>6359072</v>
      </c>
      <c r="O1016" s="2">
        <v>5665964</v>
      </c>
      <c r="P1016" s="2">
        <f>SUM(P1013:P1015)</f>
        <v>300122.762112</v>
      </c>
      <c r="Q1016" s="2">
        <f>SUM(Q1013:Q1015)</f>
        <v>75030.690528</v>
      </c>
      <c r="R1016" s="2">
        <f>SUM(R1013:R1015)</f>
        <v>317953.60000000003</v>
      </c>
      <c r="S1016" s="48">
        <f>N1016/J1013</f>
        <v>582.4499441279379</v>
      </c>
      <c r="T1016" s="2">
        <f>T1004</f>
        <v>4360</v>
      </c>
      <c r="U1016" s="4"/>
      <c r="V1016" s="3"/>
    </row>
    <row r="1017" spans="1:22" ht="60.75" customHeight="1">
      <c r="A1017" s="43" t="s">
        <v>1029</v>
      </c>
      <c r="B1017" s="43" t="s">
        <v>839</v>
      </c>
      <c r="C1017" s="44" t="s">
        <v>559</v>
      </c>
      <c r="D1017" s="43">
        <v>1965</v>
      </c>
      <c r="E1017" s="45" t="s">
        <v>77</v>
      </c>
      <c r="F1017" s="45" t="s">
        <v>349</v>
      </c>
      <c r="G1017" s="43">
        <v>5</v>
      </c>
      <c r="H1017" s="43">
        <v>4</v>
      </c>
      <c r="I1017" s="46">
        <v>2778.52</v>
      </c>
      <c r="J1017" s="46">
        <v>2533.29</v>
      </c>
      <c r="K1017" s="46">
        <v>1935.69</v>
      </c>
      <c r="L1017" s="43">
        <v>121</v>
      </c>
      <c r="M1017" s="65" t="s">
        <v>411</v>
      </c>
      <c r="N1017" s="2">
        <v>1611505</v>
      </c>
      <c r="O1017" s="48">
        <v>1435859</v>
      </c>
      <c r="P1017" s="48">
        <f>(N1017-R1017)*6.21%*80%</f>
        <v>76056.58998</v>
      </c>
      <c r="Q1017" s="48">
        <f>(N1017-R1017)*6.21%*20%</f>
        <v>19014.147495</v>
      </c>
      <c r="R1017" s="48">
        <f>N1017*5%</f>
        <v>80575.25</v>
      </c>
      <c r="S1017" s="48">
        <f>N1017/J1017</f>
        <v>636.1312759297199</v>
      </c>
      <c r="T1017" s="2">
        <f>T1006</f>
        <v>4360</v>
      </c>
      <c r="U1017" s="4" t="s">
        <v>1338</v>
      </c>
      <c r="V1017" s="3"/>
    </row>
    <row r="1018" spans="1:22" ht="60.75" customHeight="1">
      <c r="A1018" s="43" t="s">
        <v>1030</v>
      </c>
      <c r="B1018" s="43" t="s">
        <v>840</v>
      </c>
      <c r="C1018" s="44" t="s">
        <v>560</v>
      </c>
      <c r="D1018" s="43">
        <v>1962</v>
      </c>
      <c r="E1018" s="45" t="s">
        <v>77</v>
      </c>
      <c r="F1018" s="45" t="s">
        <v>349</v>
      </c>
      <c r="G1018" s="43">
        <v>5</v>
      </c>
      <c r="H1018" s="43">
        <v>4</v>
      </c>
      <c r="I1018" s="46">
        <v>2774.98</v>
      </c>
      <c r="J1018" s="46">
        <v>2528.72</v>
      </c>
      <c r="K1018" s="46">
        <v>2128.15</v>
      </c>
      <c r="L1018" s="43">
        <v>127</v>
      </c>
      <c r="M1018" s="65" t="s">
        <v>411</v>
      </c>
      <c r="N1018" s="2">
        <v>1611505</v>
      </c>
      <c r="O1018" s="48">
        <f>(N1018-R1018)*93.79%</f>
        <v>1435859.0125250001</v>
      </c>
      <c r="P1018" s="48">
        <f>(N1018-R1018)*6.21%*80%</f>
        <v>76056.58998</v>
      </c>
      <c r="Q1018" s="48">
        <f>(N1018-R1018)*6.21%*20%</f>
        <v>19014.147495</v>
      </c>
      <c r="R1018" s="48">
        <f>N1018*5%</f>
        <v>80575.25</v>
      </c>
      <c r="S1018" s="48">
        <f>N1018/J1018</f>
        <v>637.2809168274858</v>
      </c>
      <c r="T1018" s="2">
        <f>T1007</f>
        <v>4360</v>
      </c>
      <c r="U1018" s="4" t="s">
        <v>1338</v>
      </c>
      <c r="V1018" s="3"/>
    </row>
    <row r="1019" spans="1:22" ht="33" customHeight="1">
      <c r="A1019" s="100" t="s">
        <v>1031</v>
      </c>
      <c r="B1019" s="100" t="s">
        <v>841</v>
      </c>
      <c r="C1019" s="88" t="s">
        <v>561</v>
      </c>
      <c r="D1019" s="100">
        <v>1963</v>
      </c>
      <c r="E1019" s="102" t="s">
        <v>77</v>
      </c>
      <c r="F1019" s="102" t="s">
        <v>349</v>
      </c>
      <c r="G1019" s="100">
        <v>5</v>
      </c>
      <c r="H1019" s="100">
        <v>8</v>
      </c>
      <c r="I1019" s="101">
        <v>6849.75</v>
      </c>
      <c r="J1019" s="101">
        <v>6325.15</v>
      </c>
      <c r="K1019" s="101">
        <v>4835.13</v>
      </c>
      <c r="L1019" s="100">
        <v>328</v>
      </c>
      <c r="M1019" s="65" t="s">
        <v>436</v>
      </c>
      <c r="N1019" s="2">
        <v>3420064</v>
      </c>
      <c r="O1019" s="48">
        <f>(N1019-R1019)*93.79%</f>
        <v>3047294.12432</v>
      </c>
      <c r="P1019" s="48">
        <f>(N1019-R1019)*6.21%*80%</f>
        <v>161413.340544</v>
      </c>
      <c r="Q1019" s="48">
        <f>(N1019-R1019)*6.21%*20%</f>
        <v>40353.335136</v>
      </c>
      <c r="R1019" s="48">
        <f>N1019*5%</f>
        <v>171003.2</v>
      </c>
      <c r="S1019" s="48">
        <f>N1019/J1019</f>
        <v>540.7087578950698</v>
      </c>
      <c r="T1019" s="2">
        <f>T1008</f>
        <v>4360</v>
      </c>
      <c r="U1019" s="4" t="s">
        <v>1338</v>
      </c>
      <c r="V1019" s="3"/>
    </row>
    <row r="1020" spans="1:22" ht="32.25" customHeight="1">
      <c r="A1020" s="100"/>
      <c r="B1020" s="100"/>
      <c r="C1020" s="88"/>
      <c r="D1020" s="100"/>
      <c r="E1020" s="102"/>
      <c r="F1020" s="102"/>
      <c r="G1020" s="100"/>
      <c r="H1020" s="100"/>
      <c r="I1020" s="101"/>
      <c r="J1020" s="101"/>
      <c r="K1020" s="101"/>
      <c r="L1020" s="100"/>
      <c r="M1020" s="65" t="s">
        <v>382</v>
      </c>
      <c r="N1020" s="2">
        <v>613128</v>
      </c>
      <c r="O1020" s="48">
        <f>(N1020-R1020)*93.79%</f>
        <v>546300.11364</v>
      </c>
      <c r="P1020" s="48">
        <f>(N1020-R1020)*6.21%*80%</f>
        <v>28937.189088000003</v>
      </c>
      <c r="Q1020" s="48">
        <f>(N1020-R1020)*6.21%*20%</f>
        <v>7234.297272000001</v>
      </c>
      <c r="R1020" s="48">
        <f>N1020*5%</f>
        <v>30656.4</v>
      </c>
      <c r="S1020" s="48">
        <f>N1020/J1019</f>
        <v>96.93493434938303</v>
      </c>
      <c r="T1020" s="2">
        <f>T1008</f>
        <v>4360</v>
      </c>
      <c r="U1020" s="4" t="s">
        <v>1338</v>
      </c>
      <c r="V1020" s="3"/>
    </row>
    <row r="1021" spans="1:22" ht="18" customHeight="1">
      <c r="A1021" s="100"/>
      <c r="B1021" s="100"/>
      <c r="C1021" s="88"/>
      <c r="D1021" s="100"/>
      <c r="E1021" s="102"/>
      <c r="F1021" s="102"/>
      <c r="G1021" s="100"/>
      <c r="H1021" s="100"/>
      <c r="I1021" s="101"/>
      <c r="J1021" s="101"/>
      <c r="K1021" s="101"/>
      <c r="L1021" s="100"/>
      <c r="M1021" s="65" t="s">
        <v>67</v>
      </c>
      <c r="N1021" s="2">
        <f>SUM(N1019:N1020)</f>
        <v>4033192</v>
      </c>
      <c r="O1021" s="2">
        <v>3593593</v>
      </c>
      <c r="P1021" s="2">
        <v>190351</v>
      </c>
      <c r="Q1021" s="2">
        <f>SUM(Q1019:Q1020)</f>
        <v>47587.632408000005</v>
      </c>
      <c r="R1021" s="2">
        <f>SUM(R1019:R1020)</f>
        <v>201659.6</v>
      </c>
      <c r="S1021" s="48">
        <f>N1021/J1019</f>
        <v>637.6436922444527</v>
      </c>
      <c r="T1021" s="2">
        <f>T1009</f>
        <v>4360</v>
      </c>
      <c r="U1021" s="4"/>
      <c r="V1021" s="3"/>
    </row>
    <row r="1022" spans="1:22" ht="33.75" customHeight="1">
      <c r="A1022" s="100" t="s">
        <v>1032</v>
      </c>
      <c r="B1022" s="100" t="s">
        <v>842</v>
      </c>
      <c r="C1022" s="88" t="s">
        <v>798</v>
      </c>
      <c r="D1022" s="100">
        <v>1954</v>
      </c>
      <c r="E1022" s="102" t="s">
        <v>77</v>
      </c>
      <c r="F1022" s="102" t="s">
        <v>349</v>
      </c>
      <c r="G1022" s="100">
        <v>5</v>
      </c>
      <c r="H1022" s="100">
        <v>4</v>
      </c>
      <c r="I1022" s="101">
        <v>3424.7</v>
      </c>
      <c r="J1022" s="101">
        <v>3180.8</v>
      </c>
      <c r="K1022" s="101">
        <v>2362.31</v>
      </c>
      <c r="L1022" s="100">
        <v>169</v>
      </c>
      <c r="M1022" s="65" t="s">
        <v>411</v>
      </c>
      <c r="N1022" s="2">
        <v>2114209</v>
      </c>
      <c r="O1022" s="48">
        <f>(N1022-R1022)*93.79%</f>
        <v>1883770.7900450001</v>
      </c>
      <c r="P1022" s="48">
        <f>(N1022-R1022)*6.21%*80%</f>
        <v>99782.207964</v>
      </c>
      <c r="Q1022" s="48">
        <f>(N1022-R1022)*6.21%*20%</f>
        <v>24945.551991</v>
      </c>
      <c r="R1022" s="48">
        <f>N1022*5%</f>
        <v>105710.45000000001</v>
      </c>
      <c r="S1022" s="48">
        <f>N1022/J1022</f>
        <v>664.6783827967806</v>
      </c>
      <c r="T1022" s="2">
        <f>T1009</f>
        <v>4360</v>
      </c>
      <c r="U1022" s="4" t="s">
        <v>1338</v>
      </c>
      <c r="V1022" s="3"/>
    </row>
    <row r="1023" spans="1:22" ht="32.25" customHeight="1">
      <c r="A1023" s="100"/>
      <c r="B1023" s="100"/>
      <c r="C1023" s="88"/>
      <c r="D1023" s="100"/>
      <c r="E1023" s="102"/>
      <c r="F1023" s="102"/>
      <c r="G1023" s="100"/>
      <c r="H1023" s="100"/>
      <c r="I1023" s="101"/>
      <c r="J1023" s="101"/>
      <c r="K1023" s="101"/>
      <c r="L1023" s="100"/>
      <c r="M1023" s="65" t="s">
        <v>382</v>
      </c>
      <c r="N1023" s="2">
        <v>297487</v>
      </c>
      <c r="O1023" s="48">
        <f>(N1023-R1023)*93.79%</f>
        <v>265062.40443500003</v>
      </c>
      <c r="P1023" s="48">
        <f>(N1023-R1023)*6.21%*80%</f>
        <v>14040.196452000002</v>
      </c>
      <c r="Q1023" s="48">
        <f>(N1023-R1023)*6.21%*20%</f>
        <v>3510.0491130000005</v>
      </c>
      <c r="R1023" s="48">
        <f>N1023*5%</f>
        <v>14874.35</v>
      </c>
      <c r="S1023" s="48">
        <f>N1023/J1022</f>
        <v>93.52584255533199</v>
      </c>
      <c r="T1023" s="2">
        <f>T1011</f>
        <v>4360</v>
      </c>
      <c r="U1023" s="4" t="s">
        <v>1338</v>
      </c>
      <c r="V1023" s="3"/>
    </row>
    <row r="1024" spans="1:22" ht="18" customHeight="1">
      <c r="A1024" s="100"/>
      <c r="B1024" s="100"/>
      <c r="C1024" s="88"/>
      <c r="D1024" s="100"/>
      <c r="E1024" s="102"/>
      <c r="F1024" s="102"/>
      <c r="G1024" s="100"/>
      <c r="H1024" s="100"/>
      <c r="I1024" s="101"/>
      <c r="J1024" s="101"/>
      <c r="K1024" s="101"/>
      <c r="L1024" s="100"/>
      <c r="M1024" s="65" t="s">
        <v>67</v>
      </c>
      <c r="N1024" s="2">
        <f>SUM(N1022:N1023)</f>
        <v>2411696</v>
      </c>
      <c r="O1024" s="2">
        <f>SUM(O1022:O1023)</f>
        <v>2148833.19448</v>
      </c>
      <c r="P1024" s="2">
        <f>SUM(P1022:P1023)</f>
        <v>113822.404416</v>
      </c>
      <c r="Q1024" s="2">
        <f>SUM(Q1022:Q1023)</f>
        <v>28455.601104</v>
      </c>
      <c r="R1024" s="2">
        <f>SUM(R1022:R1023)</f>
        <v>120584.80000000002</v>
      </c>
      <c r="S1024" s="48">
        <f>N1024/J1022</f>
        <v>758.2042253521126</v>
      </c>
      <c r="T1024" s="2">
        <f>T1011</f>
        <v>4360</v>
      </c>
      <c r="U1024" s="4"/>
      <c r="V1024" s="3"/>
    </row>
    <row r="1025" spans="1:22" ht="60.75" customHeight="1">
      <c r="A1025" s="43" t="s">
        <v>1033</v>
      </c>
      <c r="B1025" s="43" t="s">
        <v>843</v>
      </c>
      <c r="C1025" s="44" t="s">
        <v>562</v>
      </c>
      <c r="D1025" s="43">
        <v>1963</v>
      </c>
      <c r="E1025" s="45" t="s">
        <v>77</v>
      </c>
      <c r="F1025" s="45" t="s">
        <v>349</v>
      </c>
      <c r="G1025" s="43">
        <v>5</v>
      </c>
      <c r="H1025" s="43">
        <v>4</v>
      </c>
      <c r="I1025" s="46">
        <v>3368.11</v>
      </c>
      <c r="J1025" s="46">
        <v>3120.51</v>
      </c>
      <c r="K1025" s="46">
        <v>2463.38</v>
      </c>
      <c r="L1025" s="43">
        <v>151</v>
      </c>
      <c r="M1025" s="65" t="s">
        <v>382</v>
      </c>
      <c r="N1025" s="2">
        <v>297487</v>
      </c>
      <c r="O1025" s="48">
        <v>265063</v>
      </c>
      <c r="P1025" s="48">
        <f>(N1025-R1025)*6.21%*80%</f>
        <v>14040.196452000002</v>
      </c>
      <c r="Q1025" s="48">
        <f>(N1025-R1025)*6.21%*20%</f>
        <v>3510.0491130000005</v>
      </c>
      <c r="R1025" s="48">
        <f>N1025*5%</f>
        <v>14874.35</v>
      </c>
      <c r="S1025" s="48">
        <f>N1025/J1025</f>
        <v>95.33281418742449</v>
      </c>
      <c r="T1025" s="2">
        <f>T1014</f>
        <v>4360</v>
      </c>
      <c r="U1025" s="4" t="s">
        <v>1338</v>
      </c>
      <c r="V1025" s="3"/>
    </row>
    <row r="1026" spans="1:22" ht="45" customHeight="1">
      <c r="A1026" s="100" t="s">
        <v>1034</v>
      </c>
      <c r="B1026" s="100" t="s">
        <v>844</v>
      </c>
      <c r="C1026" s="88" t="s">
        <v>563</v>
      </c>
      <c r="D1026" s="100">
        <v>1971</v>
      </c>
      <c r="E1026" s="102" t="s">
        <v>77</v>
      </c>
      <c r="F1026" s="102" t="s">
        <v>358</v>
      </c>
      <c r="G1026" s="100">
        <v>5</v>
      </c>
      <c r="H1026" s="100">
        <v>6</v>
      </c>
      <c r="I1026" s="101">
        <v>6257.09</v>
      </c>
      <c r="J1026" s="101">
        <v>5843.99</v>
      </c>
      <c r="K1026" s="101">
        <v>4150.59</v>
      </c>
      <c r="L1026" s="100">
        <v>292</v>
      </c>
      <c r="M1026" s="65" t="s">
        <v>453</v>
      </c>
      <c r="N1026" s="2">
        <v>551304</v>
      </c>
      <c r="O1026" s="48">
        <f>(N1026-R1026)*93.79%</f>
        <v>491214.62052</v>
      </c>
      <c r="P1026" s="48">
        <f>(N1026-R1026)*6.21%*80%</f>
        <v>26019.343584000002</v>
      </c>
      <c r="Q1026" s="48">
        <f>(N1026-R1026)*6.21%*20%</f>
        <v>6504.8358960000005</v>
      </c>
      <c r="R1026" s="48">
        <f>N1026*5%</f>
        <v>27565.2</v>
      </c>
      <c r="S1026" s="48">
        <f>N1026/J1026</f>
        <v>94.33691707206891</v>
      </c>
      <c r="T1026" s="2">
        <f>T1014</f>
        <v>4360</v>
      </c>
      <c r="U1026" s="4" t="s">
        <v>1338</v>
      </c>
      <c r="V1026" s="3"/>
    </row>
    <row r="1027" spans="1:22" ht="30" customHeight="1">
      <c r="A1027" s="100"/>
      <c r="B1027" s="100"/>
      <c r="C1027" s="88"/>
      <c r="D1027" s="100"/>
      <c r="E1027" s="102"/>
      <c r="F1027" s="102"/>
      <c r="G1027" s="100"/>
      <c r="H1027" s="100"/>
      <c r="I1027" s="101"/>
      <c r="J1027" s="101"/>
      <c r="K1027" s="101"/>
      <c r="L1027" s="100"/>
      <c r="M1027" s="65" t="s">
        <v>382</v>
      </c>
      <c r="N1027" s="2">
        <v>631868</v>
      </c>
      <c r="O1027" s="48">
        <f>(N1027-R1027)*93.79%</f>
        <v>562997.54734</v>
      </c>
      <c r="P1027" s="48">
        <f>(N1027-R1027)*6.21%*80%</f>
        <v>29821.642128000003</v>
      </c>
      <c r="Q1027" s="48">
        <f>(N1027-R1027)*6.21%*20%</f>
        <v>7455.410532000001</v>
      </c>
      <c r="R1027" s="48">
        <f>N1027*5%</f>
        <v>31593.4</v>
      </c>
      <c r="S1027" s="48">
        <f>N1027/J1026</f>
        <v>108.12270383761779</v>
      </c>
      <c r="T1027" s="2">
        <f>T1015</f>
        <v>4360</v>
      </c>
      <c r="U1027" s="4" t="s">
        <v>1338</v>
      </c>
      <c r="V1027" s="3"/>
    </row>
    <row r="1028" spans="1:22" ht="18" customHeight="1">
      <c r="A1028" s="100"/>
      <c r="B1028" s="100"/>
      <c r="C1028" s="88"/>
      <c r="D1028" s="100"/>
      <c r="E1028" s="102"/>
      <c r="F1028" s="102"/>
      <c r="G1028" s="100"/>
      <c r="H1028" s="100"/>
      <c r="I1028" s="101"/>
      <c r="J1028" s="101"/>
      <c r="K1028" s="101"/>
      <c r="L1028" s="100"/>
      <c r="M1028" s="65" t="s">
        <v>67</v>
      </c>
      <c r="N1028" s="2">
        <f>SUM(N1026:N1027)</f>
        <v>1183172</v>
      </c>
      <c r="O1028" s="2">
        <f>SUM(O1026:O1027)</f>
        <v>1054212.16786</v>
      </c>
      <c r="P1028" s="2">
        <f>SUM(P1026:P1027)</f>
        <v>55840.98571200001</v>
      </c>
      <c r="Q1028" s="2">
        <f>SUM(Q1026:Q1027)</f>
        <v>13960.246428000002</v>
      </c>
      <c r="R1028" s="2">
        <f>SUM(R1026:R1027)</f>
        <v>59158.600000000006</v>
      </c>
      <c r="S1028" s="48">
        <f>N1028/J1026</f>
        <v>202.45962090968672</v>
      </c>
      <c r="T1028" s="2">
        <f>T1015</f>
        <v>4360</v>
      </c>
      <c r="U1028" s="4"/>
      <c r="V1028" s="3"/>
    </row>
    <row r="1029" spans="1:22" ht="63" customHeight="1">
      <c r="A1029" s="43" t="s">
        <v>1035</v>
      </c>
      <c r="B1029" s="43" t="s">
        <v>845</v>
      </c>
      <c r="C1029" s="44" t="s">
        <v>566</v>
      </c>
      <c r="D1029" s="43">
        <v>1931</v>
      </c>
      <c r="E1029" s="45" t="s">
        <v>77</v>
      </c>
      <c r="F1029" s="45" t="s">
        <v>349</v>
      </c>
      <c r="G1029" s="43">
        <v>3</v>
      </c>
      <c r="H1029" s="43">
        <v>3</v>
      </c>
      <c r="I1029" s="46">
        <v>1711.97</v>
      </c>
      <c r="J1029" s="46">
        <v>1605.47</v>
      </c>
      <c r="K1029" s="46">
        <v>1027.74</v>
      </c>
      <c r="L1029" s="43">
        <v>84</v>
      </c>
      <c r="M1029" s="65" t="s">
        <v>351</v>
      </c>
      <c r="N1029" s="2">
        <v>798490</v>
      </c>
      <c r="O1029" s="48">
        <v>711458</v>
      </c>
      <c r="P1029" s="48">
        <f>(N1029-R1029)*6.21%*80%</f>
        <v>37685.53404</v>
      </c>
      <c r="Q1029" s="48">
        <f>(N1029-R1029)*6.21%*20%</f>
        <v>9421.38351</v>
      </c>
      <c r="R1029" s="48">
        <f>N1029*5%</f>
        <v>39924.5</v>
      </c>
      <c r="S1029" s="48">
        <f>N1029/J1029</f>
        <v>497.3559144674145</v>
      </c>
      <c r="T1029" s="2">
        <f>T1017</f>
        <v>4360</v>
      </c>
      <c r="U1029" s="4" t="s">
        <v>1338</v>
      </c>
      <c r="V1029" s="3"/>
    </row>
    <row r="1030" spans="1:22" ht="35.25" customHeight="1">
      <c r="A1030" s="100" t="s">
        <v>1036</v>
      </c>
      <c r="B1030" s="100" t="s">
        <v>846</v>
      </c>
      <c r="C1030" s="88" t="s">
        <v>796</v>
      </c>
      <c r="D1030" s="100">
        <v>1935</v>
      </c>
      <c r="E1030" s="102" t="s">
        <v>77</v>
      </c>
      <c r="F1030" s="102" t="s">
        <v>349</v>
      </c>
      <c r="G1030" s="100">
        <v>4</v>
      </c>
      <c r="H1030" s="100">
        <v>4</v>
      </c>
      <c r="I1030" s="101">
        <v>2434.95</v>
      </c>
      <c r="J1030" s="101">
        <v>2233.29</v>
      </c>
      <c r="K1030" s="101">
        <v>1229.37</v>
      </c>
      <c r="L1030" s="100">
        <v>110</v>
      </c>
      <c r="M1030" s="65" t="s">
        <v>436</v>
      </c>
      <c r="N1030" s="2">
        <v>881498</v>
      </c>
      <c r="O1030" s="48">
        <f>(N1030-R1030)*93.79%</f>
        <v>785419.12549</v>
      </c>
      <c r="P1030" s="48">
        <f>(N1030-R1030)*6.21%*80%</f>
        <v>41603.179608000006</v>
      </c>
      <c r="Q1030" s="48">
        <f>(N1030-R1030)*6.21%*20%</f>
        <v>10400.794902000001</v>
      </c>
      <c r="R1030" s="48">
        <f>N1030*5%</f>
        <v>44074.9</v>
      </c>
      <c r="S1030" s="48">
        <f>N1030/J1030</f>
        <v>394.70825553331633</v>
      </c>
      <c r="T1030" s="2">
        <f>T1018</f>
        <v>4360</v>
      </c>
      <c r="U1030" s="4" t="s">
        <v>1338</v>
      </c>
      <c r="V1030" s="3"/>
    </row>
    <row r="1031" spans="1:22" ht="43.5" customHeight="1">
      <c r="A1031" s="100"/>
      <c r="B1031" s="100"/>
      <c r="C1031" s="88"/>
      <c r="D1031" s="100"/>
      <c r="E1031" s="102"/>
      <c r="F1031" s="102"/>
      <c r="G1031" s="100"/>
      <c r="H1031" s="100"/>
      <c r="I1031" s="101"/>
      <c r="J1031" s="101"/>
      <c r="K1031" s="101"/>
      <c r="L1031" s="100"/>
      <c r="M1031" s="65" t="s">
        <v>453</v>
      </c>
      <c r="N1031" s="2">
        <v>221303</v>
      </c>
      <c r="O1031" s="48">
        <f>(N1031-R1031)*93.79%</f>
        <v>197182.07951500002</v>
      </c>
      <c r="P1031" s="48">
        <f>(N1031-R1031)*6.21%*80%</f>
        <v>10444.616388000002</v>
      </c>
      <c r="Q1031" s="48">
        <f>(N1031-R1031)*6.21%*20%</f>
        <v>2611.1540970000005</v>
      </c>
      <c r="R1031" s="48">
        <f>N1031*5%</f>
        <v>11065.150000000001</v>
      </c>
      <c r="S1031" s="48">
        <f>N1031/J1030</f>
        <v>99.09281821886097</v>
      </c>
      <c r="T1031" s="2">
        <f>T1019</f>
        <v>4360</v>
      </c>
      <c r="U1031" s="4" t="s">
        <v>1338</v>
      </c>
      <c r="V1031" s="3"/>
    </row>
    <row r="1032" spans="1:22" ht="32.25" customHeight="1">
      <c r="A1032" s="100"/>
      <c r="B1032" s="100"/>
      <c r="C1032" s="88"/>
      <c r="D1032" s="100"/>
      <c r="E1032" s="102"/>
      <c r="F1032" s="102"/>
      <c r="G1032" s="100"/>
      <c r="H1032" s="100"/>
      <c r="I1032" s="101"/>
      <c r="J1032" s="101"/>
      <c r="K1032" s="101"/>
      <c r="L1032" s="100"/>
      <c r="M1032" s="65" t="s">
        <v>382</v>
      </c>
      <c r="N1032" s="2">
        <v>262087</v>
      </c>
      <c r="O1032" s="48">
        <f>(N1032-R1032)*93.79%</f>
        <v>233520.827435</v>
      </c>
      <c r="P1032" s="48">
        <f>(N1032-R1032)*6.21%*80%</f>
        <v>12369.458052000002</v>
      </c>
      <c r="Q1032" s="48">
        <f>(N1032-R1032)*6.21%*20%</f>
        <v>3092.3645130000004</v>
      </c>
      <c r="R1032" s="48">
        <f>N1032*5%</f>
        <v>13104.35</v>
      </c>
      <c r="S1032" s="48">
        <f>N1032/J1030</f>
        <v>117.35466509051669</v>
      </c>
      <c r="T1032" s="2">
        <f>T1019</f>
        <v>4360</v>
      </c>
      <c r="U1032" s="4" t="s">
        <v>1338</v>
      </c>
      <c r="V1032" s="3"/>
    </row>
    <row r="1033" spans="1:22" ht="15" customHeight="1">
      <c r="A1033" s="100"/>
      <c r="B1033" s="100"/>
      <c r="C1033" s="88"/>
      <c r="D1033" s="100"/>
      <c r="E1033" s="102"/>
      <c r="F1033" s="102"/>
      <c r="G1033" s="100"/>
      <c r="H1033" s="100"/>
      <c r="I1033" s="101"/>
      <c r="J1033" s="101"/>
      <c r="K1033" s="101"/>
      <c r="L1033" s="100"/>
      <c r="M1033" s="65" t="s">
        <v>67</v>
      </c>
      <c r="N1033" s="2">
        <f>SUM(N1030:N1032)</f>
        <v>1364888</v>
      </c>
      <c r="O1033" s="2">
        <v>1216123</v>
      </c>
      <c r="P1033" s="2">
        <f>SUM(P1030:P1032)</f>
        <v>64417.25404800001</v>
      </c>
      <c r="Q1033" s="2">
        <f>SUM(Q1030:Q1032)</f>
        <v>16104.313512000002</v>
      </c>
      <c r="R1033" s="2">
        <f>SUM(R1030:R1032)</f>
        <v>68244.40000000001</v>
      </c>
      <c r="S1033" s="48">
        <f>N1033/J1030</f>
        <v>611.155738842694</v>
      </c>
      <c r="T1033" s="2">
        <f>T1019</f>
        <v>4360</v>
      </c>
      <c r="U1033" s="4"/>
      <c r="V1033" s="3"/>
    </row>
    <row r="1034" spans="1:22" ht="26.25" customHeight="1">
      <c r="A1034" s="100" t="s">
        <v>1037</v>
      </c>
      <c r="B1034" s="100" t="s">
        <v>847</v>
      </c>
      <c r="C1034" s="88" t="s">
        <v>567</v>
      </c>
      <c r="D1034" s="100">
        <v>1932</v>
      </c>
      <c r="E1034" s="102" t="s">
        <v>77</v>
      </c>
      <c r="F1034" s="102" t="s">
        <v>349</v>
      </c>
      <c r="G1034" s="100">
        <v>3</v>
      </c>
      <c r="H1034" s="100">
        <v>3</v>
      </c>
      <c r="I1034" s="101">
        <v>1716.73</v>
      </c>
      <c r="J1034" s="101">
        <v>1612.59</v>
      </c>
      <c r="K1034" s="101">
        <v>917.95</v>
      </c>
      <c r="L1034" s="100">
        <v>91</v>
      </c>
      <c r="M1034" s="65" t="s">
        <v>436</v>
      </c>
      <c r="N1034" s="2">
        <v>449999</v>
      </c>
      <c r="O1034" s="48">
        <f>(N1034-R1034)*93.79%</f>
        <v>400951.358995</v>
      </c>
      <c r="P1034" s="48">
        <f>(N1034-R1034)*6.21%*80%</f>
        <v>21238.152804</v>
      </c>
      <c r="Q1034" s="48">
        <f>(N1034-R1034)*6.21%*20%</f>
        <v>5309.538201</v>
      </c>
      <c r="R1034" s="48">
        <f>N1034*5%</f>
        <v>22499.95</v>
      </c>
      <c r="S1034" s="48">
        <f>N1034/J1034</f>
        <v>279.05357220372196</v>
      </c>
      <c r="T1034" s="2">
        <f>T1022</f>
        <v>4360</v>
      </c>
      <c r="U1034" s="4" t="s">
        <v>1338</v>
      </c>
      <c r="V1034" s="3"/>
    </row>
    <row r="1035" spans="1:22" ht="39.75" customHeight="1">
      <c r="A1035" s="100"/>
      <c r="B1035" s="100"/>
      <c r="C1035" s="88"/>
      <c r="D1035" s="100"/>
      <c r="E1035" s="102"/>
      <c r="F1035" s="102"/>
      <c r="G1035" s="100"/>
      <c r="H1035" s="100"/>
      <c r="I1035" s="101"/>
      <c r="J1035" s="101"/>
      <c r="K1035" s="101"/>
      <c r="L1035" s="100"/>
      <c r="M1035" s="65" t="s">
        <v>453</v>
      </c>
      <c r="N1035" s="2">
        <v>151353</v>
      </c>
      <c r="O1035" s="48">
        <f>(N1035-R1035)*93.79%</f>
        <v>134856.279765</v>
      </c>
      <c r="P1035" s="48">
        <f>(N1035-R1035)*6.21%*80%</f>
        <v>7143.256188000001</v>
      </c>
      <c r="Q1035" s="48">
        <f>(N1035-R1035)*6.21%*20%</f>
        <v>1785.8140470000003</v>
      </c>
      <c r="R1035" s="48">
        <f>N1035*5%</f>
        <v>7567.650000000001</v>
      </c>
      <c r="S1035" s="48">
        <f>N1035/J1034</f>
        <v>93.8570870463044</v>
      </c>
      <c r="T1035" s="2">
        <f>T1023</f>
        <v>4360</v>
      </c>
      <c r="U1035" s="4" t="s">
        <v>1338</v>
      </c>
      <c r="V1035" s="3"/>
    </row>
    <row r="1036" spans="1:22" ht="30.75" customHeight="1">
      <c r="A1036" s="100"/>
      <c r="B1036" s="100"/>
      <c r="C1036" s="88"/>
      <c r="D1036" s="100"/>
      <c r="E1036" s="102"/>
      <c r="F1036" s="102"/>
      <c r="G1036" s="100"/>
      <c r="H1036" s="100"/>
      <c r="I1036" s="101"/>
      <c r="J1036" s="101"/>
      <c r="K1036" s="101"/>
      <c r="L1036" s="100"/>
      <c r="M1036" s="65" t="s">
        <v>382</v>
      </c>
      <c r="N1036" s="2">
        <v>197138</v>
      </c>
      <c r="O1036" s="48">
        <f>(N1036-R1036)*93.79%</f>
        <v>175650.94369000001</v>
      </c>
      <c r="P1036" s="48">
        <f>(N1036-R1036)*6.21%*80%</f>
        <v>9304.125048</v>
      </c>
      <c r="Q1036" s="48">
        <f>(N1036-R1036)*6.21%*20%</f>
        <v>2326.031262</v>
      </c>
      <c r="R1036" s="48">
        <f>N1036*5%</f>
        <v>9856.900000000001</v>
      </c>
      <c r="S1036" s="48">
        <f>N1036/J1034</f>
        <v>122.24930081421813</v>
      </c>
      <c r="T1036" s="2">
        <f>T1024</f>
        <v>4360</v>
      </c>
      <c r="U1036" s="4" t="s">
        <v>1338</v>
      </c>
      <c r="V1036" s="3"/>
    </row>
    <row r="1037" spans="1:22" ht="18" customHeight="1">
      <c r="A1037" s="100"/>
      <c r="B1037" s="100"/>
      <c r="C1037" s="88"/>
      <c r="D1037" s="100"/>
      <c r="E1037" s="102"/>
      <c r="F1037" s="102"/>
      <c r="G1037" s="100"/>
      <c r="H1037" s="100"/>
      <c r="I1037" s="101"/>
      <c r="J1037" s="101"/>
      <c r="K1037" s="101"/>
      <c r="L1037" s="100"/>
      <c r="M1037" s="65" t="s">
        <v>67</v>
      </c>
      <c r="N1037" s="2">
        <f>SUM(N1034:N1036)</f>
        <v>798490</v>
      </c>
      <c r="O1037" s="2">
        <v>711458</v>
      </c>
      <c r="P1037" s="2">
        <f>SUM(P1034:P1036)</f>
        <v>37685.534040000006</v>
      </c>
      <c r="Q1037" s="2">
        <f>SUM(Q1034:Q1036)</f>
        <v>9421.383510000001</v>
      </c>
      <c r="R1037" s="2">
        <f>SUM(R1034:R1036)</f>
        <v>39924.5</v>
      </c>
      <c r="S1037" s="48">
        <f>N1037/J1034</f>
        <v>495.1599600642445</v>
      </c>
      <c r="T1037" s="2">
        <f>T1024</f>
        <v>4360</v>
      </c>
      <c r="U1037" s="4"/>
      <c r="V1037" s="3"/>
    </row>
    <row r="1038" spans="1:22" ht="15.75" customHeight="1">
      <c r="A1038" s="100" t="s">
        <v>1038</v>
      </c>
      <c r="B1038" s="100" t="s">
        <v>434</v>
      </c>
      <c r="C1038" s="88" t="s">
        <v>797</v>
      </c>
      <c r="D1038" s="100">
        <v>1936</v>
      </c>
      <c r="E1038" s="102" t="s">
        <v>77</v>
      </c>
      <c r="F1038" s="102" t="s">
        <v>349</v>
      </c>
      <c r="G1038" s="100">
        <v>4</v>
      </c>
      <c r="H1038" s="100">
        <v>4</v>
      </c>
      <c r="I1038" s="101">
        <v>2394.07</v>
      </c>
      <c r="J1038" s="101">
        <v>2193.35</v>
      </c>
      <c r="K1038" s="101">
        <v>1416.65</v>
      </c>
      <c r="L1038" s="100">
        <v>137</v>
      </c>
      <c r="M1038" s="65" t="s">
        <v>351</v>
      </c>
      <c r="N1038" s="2">
        <v>1046018</v>
      </c>
      <c r="O1038" s="48">
        <f>(N1038-R1038)*93.79%</f>
        <v>932007.26809</v>
      </c>
      <c r="P1038" s="48">
        <f>(N1038-R1038)*6.21%*80%</f>
        <v>49367.865528</v>
      </c>
      <c r="Q1038" s="48">
        <f>(N1038-R1038)*6.21%*20%</f>
        <v>12341.966382</v>
      </c>
      <c r="R1038" s="48">
        <f>N1038*5%</f>
        <v>52300.9</v>
      </c>
      <c r="S1038" s="48">
        <f>N1038/J1038</f>
        <v>476.90427884286595</v>
      </c>
      <c r="T1038" s="2">
        <f>T1025</f>
        <v>4360</v>
      </c>
      <c r="U1038" s="4" t="s">
        <v>1338</v>
      </c>
      <c r="V1038" s="3"/>
    </row>
    <row r="1039" spans="1:22" ht="45.75" customHeight="1">
      <c r="A1039" s="100"/>
      <c r="B1039" s="100"/>
      <c r="C1039" s="88"/>
      <c r="D1039" s="100"/>
      <c r="E1039" s="102"/>
      <c r="F1039" s="102"/>
      <c r="G1039" s="100"/>
      <c r="H1039" s="100"/>
      <c r="I1039" s="101"/>
      <c r="J1039" s="101"/>
      <c r="K1039" s="101"/>
      <c r="L1039" s="100"/>
      <c r="M1039" s="65" t="s">
        <v>453</v>
      </c>
      <c r="N1039" s="2">
        <v>221303</v>
      </c>
      <c r="O1039" s="48">
        <f>(N1039-R1039)*93.79%</f>
        <v>197182.07951500002</v>
      </c>
      <c r="P1039" s="48">
        <f>(N1039-R1039)*6.21%*80%</f>
        <v>10444.616388000002</v>
      </c>
      <c r="Q1039" s="48">
        <f>(N1039-R1039)*6.21%*20%</f>
        <v>2611.1540970000005</v>
      </c>
      <c r="R1039" s="48">
        <f>N1039*5%</f>
        <v>11065.150000000001</v>
      </c>
      <c r="S1039" s="48">
        <f>N1039/J1038</f>
        <v>100.89725761962296</v>
      </c>
      <c r="T1039" s="2">
        <f>T1026</f>
        <v>4360</v>
      </c>
      <c r="U1039" s="4" t="s">
        <v>1338</v>
      </c>
      <c r="V1039" s="3"/>
    </row>
    <row r="1040" spans="1:22" ht="18" customHeight="1">
      <c r="A1040" s="100"/>
      <c r="B1040" s="100"/>
      <c r="C1040" s="88"/>
      <c r="D1040" s="100"/>
      <c r="E1040" s="102"/>
      <c r="F1040" s="102"/>
      <c r="G1040" s="100"/>
      <c r="H1040" s="100"/>
      <c r="I1040" s="101"/>
      <c r="J1040" s="101"/>
      <c r="K1040" s="101"/>
      <c r="L1040" s="100"/>
      <c r="M1040" s="65" t="s">
        <v>67</v>
      </c>
      <c r="N1040" s="2">
        <f>SUM(N1038:N1039)</f>
        <v>1267321</v>
      </c>
      <c r="O1040" s="2">
        <f>SUM(O1038:O1039)</f>
        <v>1129189.347605</v>
      </c>
      <c r="P1040" s="2">
        <v>59813</v>
      </c>
      <c r="Q1040" s="2">
        <f>SUM(Q1038:Q1039)</f>
        <v>14953.120479000001</v>
      </c>
      <c r="R1040" s="2">
        <f>SUM(R1038:R1039)</f>
        <v>63366.05</v>
      </c>
      <c r="S1040" s="48">
        <f>N1040/J1038</f>
        <v>577.8015364624889</v>
      </c>
      <c r="T1040" s="2">
        <f>T1026</f>
        <v>4360</v>
      </c>
      <c r="U1040" s="4"/>
      <c r="V1040" s="3"/>
    </row>
    <row r="1041" spans="1:22" ht="60.75" customHeight="1">
      <c r="A1041" s="43" t="s">
        <v>1039</v>
      </c>
      <c r="B1041" s="43" t="s">
        <v>869</v>
      </c>
      <c r="C1041" s="44" t="s">
        <v>568</v>
      </c>
      <c r="D1041" s="43">
        <v>1933</v>
      </c>
      <c r="E1041" s="45" t="s">
        <v>77</v>
      </c>
      <c r="F1041" s="45" t="s">
        <v>349</v>
      </c>
      <c r="G1041" s="43">
        <v>3</v>
      </c>
      <c r="H1041" s="43">
        <v>3</v>
      </c>
      <c r="I1041" s="46">
        <v>1725.45</v>
      </c>
      <c r="J1041" s="46">
        <v>1618.41</v>
      </c>
      <c r="K1041" s="46">
        <v>719.28</v>
      </c>
      <c r="L1041" s="43">
        <v>73</v>
      </c>
      <c r="M1041" s="65" t="s">
        <v>351</v>
      </c>
      <c r="N1041" s="2">
        <v>798490</v>
      </c>
      <c r="O1041" s="48">
        <v>711458</v>
      </c>
      <c r="P1041" s="48">
        <f>(N1041-R1041)*6.21%*80%</f>
        <v>37685.53404</v>
      </c>
      <c r="Q1041" s="48">
        <f>(N1041-R1041)*6.21%*20%</f>
        <v>9421.38351</v>
      </c>
      <c r="R1041" s="48">
        <f>N1041*5%</f>
        <v>39924.5</v>
      </c>
      <c r="S1041" s="48">
        <f>N1041/J1041</f>
        <v>493.3793043789892</v>
      </c>
      <c r="T1041" s="2">
        <f>T1028</f>
        <v>4360</v>
      </c>
      <c r="U1041" s="4" t="s">
        <v>1338</v>
      </c>
      <c r="V1041" s="3"/>
    </row>
    <row r="1042" spans="1:22" ht="60.75" customHeight="1">
      <c r="A1042" s="43" t="s">
        <v>1040</v>
      </c>
      <c r="B1042" s="43" t="s">
        <v>870</v>
      </c>
      <c r="C1042" s="44" t="s">
        <v>569</v>
      </c>
      <c r="D1042" s="43">
        <v>1931</v>
      </c>
      <c r="E1042" s="45" t="s">
        <v>77</v>
      </c>
      <c r="F1042" s="45" t="s">
        <v>349</v>
      </c>
      <c r="G1042" s="43">
        <v>4</v>
      </c>
      <c r="H1042" s="43">
        <v>4</v>
      </c>
      <c r="I1042" s="46">
        <v>2372.36</v>
      </c>
      <c r="J1042" s="46">
        <v>2182.92</v>
      </c>
      <c r="K1042" s="46">
        <v>1660.71</v>
      </c>
      <c r="L1042" s="43">
        <v>120</v>
      </c>
      <c r="M1042" s="65" t="s">
        <v>351</v>
      </c>
      <c r="N1042" s="2">
        <v>1074035</v>
      </c>
      <c r="O1042" s="48">
        <v>956970</v>
      </c>
      <c r="P1042" s="48">
        <f>(N1042-R1042)*6.21%*80%</f>
        <v>50690.155860000006</v>
      </c>
      <c r="Q1042" s="48">
        <f>(N1042-R1042)*6.21%*20%</f>
        <v>12672.538965000002</v>
      </c>
      <c r="R1042" s="48">
        <f>N1042*5%</f>
        <v>53701.75</v>
      </c>
      <c r="S1042" s="48">
        <f>N1042/J1042</f>
        <v>492.0175727924065</v>
      </c>
      <c r="T1042" s="2">
        <f>T1029</f>
        <v>4360</v>
      </c>
      <c r="U1042" s="4" t="s">
        <v>1338</v>
      </c>
      <c r="V1042" s="3"/>
    </row>
    <row r="1043" spans="1:22" ht="42" customHeight="1">
      <c r="A1043" s="100" t="s">
        <v>1041</v>
      </c>
      <c r="B1043" s="100" t="s">
        <v>871</v>
      </c>
      <c r="C1043" s="88" t="s">
        <v>570</v>
      </c>
      <c r="D1043" s="100">
        <v>1931</v>
      </c>
      <c r="E1043" s="102" t="s">
        <v>77</v>
      </c>
      <c r="F1043" s="102" t="s">
        <v>349</v>
      </c>
      <c r="G1043" s="100">
        <v>4</v>
      </c>
      <c r="H1043" s="100">
        <v>4</v>
      </c>
      <c r="I1043" s="101">
        <v>2367.57</v>
      </c>
      <c r="J1043" s="101">
        <v>2172.79</v>
      </c>
      <c r="K1043" s="101">
        <v>1249.74</v>
      </c>
      <c r="L1043" s="100">
        <v>135</v>
      </c>
      <c r="M1043" s="65" t="s">
        <v>436</v>
      </c>
      <c r="N1043" s="2">
        <v>583911</v>
      </c>
      <c r="O1043" s="48">
        <f>(N1043-R1043)*93.79%</f>
        <v>520267.620555</v>
      </c>
      <c r="P1043" s="48">
        <f>(N1043-R1043)*6.21%*80%</f>
        <v>27558.263555999998</v>
      </c>
      <c r="Q1043" s="48">
        <f>(N1043-R1043)*6.21%*20%</f>
        <v>6889.5658889999995</v>
      </c>
      <c r="R1043" s="48">
        <f>N1043*5%</f>
        <v>29195.550000000003</v>
      </c>
      <c r="S1043" s="48">
        <f>N1043/J1043</f>
        <v>268.7378899939709</v>
      </c>
      <c r="T1043" s="2">
        <f>T1030</f>
        <v>4360</v>
      </c>
      <c r="U1043" s="4" t="s">
        <v>1338</v>
      </c>
      <c r="V1043" s="3"/>
    </row>
    <row r="1044" spans="1:22" ht="55.5" customHeight="1">
      <c r="A1044" s="100"/>
      <c r="B1044" s="100"/>
      <c r="C1044" s="88"/>
      <c r="D1044" s="100"/>
      <c r="E1044" s="102"/>
      <c r="F1044" s="102"/>
      <c r="G1044" s="100"/>
      <c r="H1044" s="100"/>
      <c r="I1044" s="101"/>
      <c r="J1044" s="101"/>
      <c r="K1044" s="101"/>
      <c r="L1044" s="100"/>
      <c r="M1044" s="65" t="s">
        <v>453</v>
      </c>
      <c r="N1044" s="2">
        <v>221303</v>
      </c>
      <c r="O1044" s="48">
        <f>(N1044-R1044)*93.79%</f>
        <v>197182.07951500002</v>
      </c>
      <c r="P1044" s="48">
        <f>(N1044-R1044)*6.21%*80%</f>
        <v>10444.616388000002</v>
      </c>
      <c r="Q1044" s="48">
        <f>(N1044-R1044)*6.21%*20%</f>
        <v>2611.1540970000005</v>
      </c>
      <c r="R1044" s="48">
        <f>N1044*5%</f>
        <v>11065.150000000001</v>
      </c>
      <c r="S1044" s="48">
        <f>N1044/J1043</f>
        <v>101.85199674151667</v>
      </c>
      <c r="T1044" s="2">
        <f>T1032</f>
        <v>4360</v>
      </c>
      <c r="U1044" s="4" t="s">
        <v>1338</v>
      </c>
      <c r="V1044" s="3"/>
    </row>
    <row r="1045" spans="1:22" ht="38.25" customHeight="1">
      <c r="A1045" s="100"/>
      <c r="B1045" s="100"/>
      <c r="C1045" s="88"/>
      <c r="D1045" s="100"/>
      <c r="E1045" s="102"/>
      <c r="F1045" s="102"/>
      <c r="G1045" s="100"/>
      <c r="H1045" s="100"/>
      <c r="I1045" s="101"/>
      <c r="J1045" s="101"/>
      <c r="K1045" s="101"/>
      <c r="L1045" s="100"/>
      <c r="M1045" s="65" t="s">
        <v>382</v>
      </c>
      <c r="N1045" s="2">
        <v>268821</v>
      </c>
      <c r="O1045" s="48">
        <f>(N1045-R1045)*93.79%</f>
        <v>239520.85510500002</v>
      </c>
      <c r="P1045" s="48">
        <f>(N1045-R1045)*6.21%*80%</f>
        <v>12687.275916000002</v>
      </c>
      <c r="Q1045" s="48">
        <f>(N1045-R1045)*6.21%*20%</f>
        <v>3171.8189790000006</v>
      </c>
      <c r="R1045" s="48">
        <f>N1045*5%</f>
        <v>13441.050000000001</v>
      </c>
      <c r="S1045" s="48">
        <f>N1045/J1043</f>
        <v>123.7215745654205</v>
      </c>
      <c r="T1045" s="2">
        <f>T1032</f>
        <v>4360</v>
      </c>
      <c r="U1045" s="4" t="s">
        <v>1338</v>
      </c>
      <c r="V1045" s="3"/>
    </row>
    <row r="1046" spans="1:22" ht="24.75" customHeight="1">
      <c r="A1046" s="100"/>
      <c r="B1046" s="100"/>
      <c r="C1046" s="88"/>
      <c r="D1046" s="100"/>
      <c r="E1046" s="102"/>
      <c r="F1046" s="102"/>
      <c r="G1046" s="100"/>
      <c r="H1046" s="100"/>
      <c r="I1046" s="101"/>
      <c r="J1046" s="101"/>
      <c r="K1046" s="101"/>
      <c r="L1046" s="100"/>
      <c r="M1046" s="65" t="s">
        <v>67</v>
      </c>
      <c r="N1046" s="2">
        <f>SUM(N1043:N1045)</f>
        <v>1074035</v>
      </c>
      <c r="O1046" s="2">
        <v>956970</v>
      </c>
      <c r="P1046" s="2">
        <f>SUM(P1043:P1045)</f>
        <v>50690.15586</v>
      </c>
      <c r="Q1046" s="2">
        <f>SUM(Q1043:Q1045)</f>
        <v>12672.538965</v>
      </c>
      <c r="R1046" s="2">
        <f>SUM(R1043:R1045)</f>
        <v>53701.75000000001</v>
      </c>
      <c r="S1046" s="48">
        <f>N1046/J1043</f>
        <v>494.31146130090804</v>
      </c>
      <c r="T1046" s="2">
        <f>T1033</f>
        <v>4360</v>
      </c>
      <c r="U1046" s="4"/>
      <c r="V1046" s="3"/>
    </row>
    <row r="1047" spans="1:22" ht="43.5" customHeight="1">
      <c r="A1047" s="100" t="s">
        <v>1042</v>
      </c>
      <c r="B1047" s="100" t="s">
        <v>872</v>
      </c>
      <c r="C1047" s="88" t="s">
        <v>564</v>
      </c>
      <c r="D1047" s="100">
        <v>1937</v>
      </c>
      <c r="E1047" s="102" t="s">
        <v>77</v>
      </c>
      <c r="F1047" s="102" t="s">
        <v>349</v>
      </c>
      <c r="G1047" s="100">
        <v>4</v>
      </c>
      <c r="H1047" s="100">
        <v>4</v>
      </c>
      <c r="I1047" s="101">
        <v>2468.86</v>
      </c>
      <c r="J1047" s="101">
        <v>2256.27</v>
      </c>
      <c r="K1047" s="101">
        <v>1426.29</v>
      </c>
      <c r="L1047" s="100">
        <v>132</v>
      </c>
      <c r="M1047" s="65" t="s">
        <v>436</v>
      </c>
      <c r="N1047" s="2">
        <v>583911</v>
      </c>
      <c r="O1047" s="48">
        <f>(N1047-R1047)*93.79%</f>
        <v>520267.620555</v>
      </c>
      <c r="P1047" s="48">
        <f>(N1047-R1047)*6.21%*80%</f>
        <v>27558.263555999998</v>
      </c>
      <c r="Q1047" s="48">
        <f>(N1047-R1047)*6.21%*20%</f>
        <v>6889.5658889999995</v>
      </c>
      <c r="R1047" s="48">
        <f>N1047*5%</f>
        <v>29195.550000000003</v>
      </c>
      <c r="S1047" s="48">
        <f>N1047/J1047</f>
        <v>258.7948250874231</v>
      </c>
      <c r="T1047" s="2">
        <f>T1035</f>
        <v>4360</v>
      </c>
      <c r="U1047" s="4" t="s">
        <v>1338</v>
      </c>
      <c r="V1047" s="3"/>
    </row>
    <row r="1048" spans="1:22" ht="54" customHeight="1">
      <c r="A1048" s="100"/>
      <c r="B1048" s="100"/>
      <c r="C1048" s="88"/>
      <c r="D1048" s="100"/>
      <c r="E1048" s="102"/>
      <c r="F1048" s="102"/>
      <c r="G1048" s="100"/>
      <c r="H1048" s="100"/>
      <c r="I1048" s="101"/>
      <c r="J1048" s="101"/>
      <c r="K1048" s="101"/>
      <c r="L1048" s="100"/>
      <c r="M1048" s="65" t="s">
        <v>453</v>
      </c>
      <c r="N1048" s="2">
        <v>221303</v>
      </c>
      <c r="O1048" s="48">
        <f>(N1048-R1048)*93.79%</f>
        <v>197182.07951500002</v>
      </c>
      <c r="P1048" s="48">
        <f>(N1048-R1048)*6.21%*80%</f>
        <v>10444.616388000002</v>
      </c>
      <c r="Q1048" s="48">
        <f>(N1048-R1048)*6.21%*20%</f>
        <v>2611.1540970000005</v>
      </c>
      <c r="R1048" s="48">
        <f>N1048*5%</f>
        <v>11065.150000000001</v>
      </c>
      <c r="S1048" s="48">
        <f>N1048/J1047</f>
        <v>98.08356269418111</v>
      </c>
      <c r="T1048" s="2">
        <f>T1035</f>
        <v>4360</v>
      </c>
      <c r="U1048" s="4" t="s">
        <v>1338</v>
      </c>
      <c r="V1048" s="3"/>
    </row>
    <row r="1049" spans="1:22" ht="33.75" customHeight="1">
      <c r="A1049" s="100"/>
      <c r="B1049" s="100"/>
      <c r="C1049" s="88"/>
      <c r="D1049" s="100"/>
      <c r="E1049" s="102"/>
      <c r="F1049" s="102"/>
      <c r="G1049" s="100"/>
      <c r="H1049" s="100"/>
      <c r="I1049" s="101"/>
      <c r="J1049" s="101"/>
      <c r="K1049" s="101"/>
      <c r="L1049" s="100"/>
      <c r="M1049" s="65" t="s">
        <v>382</v>
      </c>
      <c r="N1049" s="2">
        <v>268821</v>
      </c>
      <c r="O1049" s="48">
        <f>(N1049-R1049)*93.79%</f>
        <v>239520.85510500002</v>
      </c>
      <c r="P1049" s="48">
        <f>(N1049-R1049)*6.21%*80%</f>
        <v>12687.275916000002</v>
      </c>
      <c r="Q1049" s="48">
        <f>(N1049-R1049)*6.21%*20%</f>
        <v>3171.8189790000006</v>
      </c>
      <c r="R1049" s="48">
        <f>N1049*5%</f>
        <v>13441.050000000001</v>
      </c>
      <c r="S1049" s="48">
        <f>N1049/J1047</f>
        <v>119.143985427276</v>
      </c>
      <c r="T1049" s="2">
        <f>T1036</f>
        <v>4360</v>
      </c>
      <c r="U1049" s="4" t="s">
        <v>1338</v>
      </c>
      <c r="V1049" s="3"/>
    </row>
    <row r="1050" spans="1:22" ht="18" customHeight="1">
      <c r="A1050" s="100"/>
      <c r="B1050" s="100"/>
      <c r="C1050" s="88"/>
      <c r="D1050" s="100"/>
      <c r="E1050" s="102"/>
      <c r="F1050" s="102"/>
      <c r="G1050" s="100"/>
      <c r="H1050" s="100"/>
      <c r="I1050" s="101"/>
      <c r="J1050" s="101"/>
      <c r="K1050" s="101"/>
      <c r="L1050" s="100"/>
      <c r="M1050" s="65" t="s">
        <v>67</v>
      </c>
      <c r="N1050" s="2">
        <f>SUM(N1047:N1049)</f>
        <v>1074035</v>
      </c>
      <c r="O1050" s="2">
        <v>956970</v>
      </c>
      <c r="P1050" s="2">
        <f>SUM(P1047:P1049)</f>
        <v>50690.15586</v>
      </c>
      <c r="Q1050" s="2">
        <f>SUM(Q1047:Q1049)</f>
        <v>12672.538965</v>
      </c>
      <c r="R1050" s="2">
        <f>SUM(R1047:R1049)</f>
        <v>53701.75000000001</v>
      </c>
      <c r="S1050" s="48">
        <f>N1050/J1047</f>
        <v>476.02237320888014</v>
      </c>
      <c r="T1050" s="2">
        <f>T1037</f>
        <v>4360</v>
      </c>
      <c r="U1050" s="4"/>
      <c r="V1050" s="3"/>
    </row>
    <row r="1051" spans="1:22" ht="59.25" customHeight="1">
      <c r="A1051" s="100" t="s">
        <v>1043</v>
      </c>
      <c r="B1051" s="100" t="s">
        <v>873</v>
      </c>
      <c r="C1051" s="88" t="s">
        <v>565</v>
      </c>
      <c r="D1051" s="100">
        <v>1964</v>
      </c>
      <c r="E1051" s="102" t="s">
        <v>77</v>
      </c>
      <c r="F1051" s="102" t="s">
        <v>349</v>
      </c>
      <c r="G1051" s="100">
        <v>5</v>
      </c>
      <c r="H1051" s="100">
        <v>4</v>
      </c>
      <c r="I1051" s="101">
        <v>3345.78</v>
      </c>
      <c r="J1051" s="101">
        <v>3104.18</v>
      </c>
      <c r="K1051" s="101">
        <v>2657.82</v>
      </c>
      <c r="L1051" s="100">
        <v>169</v>
      </c>
      <c r="M1051" s="65" t="s">
        <v>1352</v>
      </c>
      <c r="N1051" s="2">
        <v>1760565</v>
      </c>
      <c r="O1051" s="48">
        <f>(N1051-R1051)*93.79%</f>
        <v>1568672.2178250002</v>
      </c>
      <c r="P1051" s="48">
        <f>(N1051-R1051)*6.21%*80%</f>
        <v>83091.62574</v>
      </c>
      <c r="Q1051" s="48">
        <f>(N1051-R1051)*6.21%*20%</f>
        <v>20772.906435</v>
      </c>
      <c r="R1051" s="48">
        <f>N1051*5%</f>
        <v>88028.25</v>
      </c>
      <c r="S1051" s="48">
        <f>N1051/J1051</f>
        <v>567.1594430735331</v>
      </c>
      <c r="T1051" s="2">
        <f>T1039</f>
        <v>4360</v>
      </c>
      <c r="U1051" s="4" t="s">
        <v>1338</v>
      </c>
      <c r="V1051" s="3"/>
    </row>
    <row r="1052" spans="1:22" ht="39.75" customHeight="1">
      <c r="A1052" s="100"/>
      <c r="B1052" s="100"/>
      <c r="C1052" s="88"/>
      <c r="D1052" s="100"/>
      <c r="E1052" s="102"/>
      <c r="F1052" s="102"/>
      <c r="G1052" s="100"/>
      <c r="H1052" s="100"/>
      <c r="I1052" s="101"/>
      <c r="J1052" s="101"/>
      <c r="K1052" s="101"/>
      <c r="L1052" s="100"/>
      <c r="M1052" s="65" t="s">
        <v>382</v>
      </c>
      <c r="N1052" s="2">
        <v>642447</v>
      </c>
      <c r="O1052" s="48">
        <f>(N1052-R1052)*93.79%</f>
        <v>572423.4892350001</v>
      </c>
      <c r="P1052" s="48">
        <f>(N1052-R1052)*6.21%*80%</f>
        <v>30320.928612000003</v>
      </c>
      <c r="Q1052" s="48">
        <f>(N1052-R1052)*6.21%*20%</f>
        <v>7580.232153000001</v>
      </c>
      <c r="R1052" s="48">
        <f>N1052*5%</f>
        <v>32122.350000000002</v>
      </c>
      <c r="S1052" s="48">
        <f>N1052/J1051</f>
        <v>206.96190298243016</v>
      </c>
      <c r="T1052" s="2">
        <f>T1040</f>
        <v>4360</v>
      </c>
      <c r="U1052" s="4" t="s">
        <v>1338</v>
      </c>
      <c r="V1052" s="3"/>
    </row>
    <row r="1053" spans="1:22" ht="25.5" customHeight="1">
      <c r="A1053" s="100"/>
      <c r="B1053" s="100"/>
      <c r="C1053" s="88"/>
      <c r="D1053" s="100"/>
      <c r="E1053" s="102"/>
      <c r="F1053" s="102"/>
      <c r="G1053" s="100"/>
      <c r="H1053" s="100"/>
      <c r="I1053" s="101"/>
      <c r="J1053" s="101"/>
      <c r="K1053" s="101"/>
      <c r="L1053" s="100"/>
      <c r="M1053" s="65" t="s">
        <v>67</v>
      </c>
      <c r="N1053" s="2">
        <f>SUM(N1051:N1052)</f>
        <v>2403012</v>
      </c>
      <c r="O1053" s="2">
        <v>2141095</v>
      </c>
      <c r="P1053" s="2">
        <f>SUM(P1051:P1052)</f>
        <v>113412.554352</v>
      </c>
      <c r="Q1053" s="2">
        <f>SUM(Q1051:Q1052)</f>
        <v>28353.138588</v>
      </c>
      <c r="R1053" s="2">
        <f>SUM(R1051:R1052)</f>
        <v>120150.6</v>
      </c>
      <c r="S1053" s="48">
        <f>N1053/J1051</f>
        <v>774.1213460559633</v>
      </c>
      <c r="T1053" s="2">
        <f>T1041</f>
        <v>4360</v>
      </c>
      <c r="U1053" s="4"/>
      <c r="V1053" s="3"/>
    </row>
    <row r="1054" spans="1:22" ht="23.25" customHeight="1">
      <c r="A1054" s="100" t="s">
        <v>1044</v>
      </c>
      <c r="B1054" s="100" t="s">
        <v>874</v>
      </c>
      <c r="C1054" s="88" t="s">
        <v>571</v>
      </c>
      <c r="D1054" s="100">
        <v>1970</v>
      </c>
      <c r="E1054" s="102" t="s">
        <v>77</v>
      </c>
      <c r="F1054" s="102" t="s">
        <v>358</v>
      </c>
      <c r="G1054" s="100">
        <v>5</v>
      </c>
      <c r="H1054" s="100">
        <v>5</v>
      </c>
      <c r="I1054" s="101">
        <v>5298.29</v>
      </c>
      <c r="J1054" s="101">
        <v>4836.26</v>
      </c>
      <c r="K1054" s="101">
        <v>3734.76</v>
      </c>
      <c r="L1054" s="100">
        <v>281</v>
      </c>
      <c r="M1054" s="65" t="s">
        <v>534</v>
      </c>
      <c r="N1054" s="2">
        <v>658009</v>
      </c>
      <c r="O1054" s="48">
        <f>(N1054-R1054)*93.79%</f>
        <v>586289.3090450001</v>
      </c>
      <c r="P1054" s="48">
        <f>(N1054-R1054)*6.21%*80%</f>
        <v>31055.392764000004</v>
      </c>
      <c r="Q1054" s="48">
        <f>(N1054-R1054)*6.21%*20%</f>
        <v>7763.848191000001</v>
      </c>
      <c r="R1054" s="48">
        <f>N1054*5%</f>
        <v>32900.450000000004</v>
      </c>
      <c r="S1054" s="48">
        <f>N1054/J1054</f>
        <v>136.05740799708866</v>
      </c>
      <c r="T1054" s="2">
        <f>T1041</f>
        <v>4360</v>
      </c>
      <c r="U1054" s="4" t="s">
        <v>1338</v>
      </c>
      <c r="V1054" s="3"/>
    </row>
    <row r="1055" spans="1:22" ht="65.25" customHeight="1">
      <c r="A1055" s="100"/>
      <c r="B1055" s="100"/>
      <c r="C1055" s="88"/>
      <c r="D1055" s="100"/>
      <c r="E1055" s="102"/>
      <c r="F1055" s="102"/>
      <c r="G1055" s="100"/>
      <c r="H1055" s="100"/>
      <c r="I1055" s="101"/>
      <c r="J1055" s="101"/>
      <c r="K1055" s="101"/>
      <c r="L1055" s="100"/>
      <c r="M1055" s="65" t="s">
        <v>1352</v>
      </c>
      <c r="N1055" s="2">
        <v>1385679</v>
      </c>
      <c r="O1055" s="48">
        <f>(N1055-R1055)*93.79%</f>
        <v>1234646.917395</v>
      </c>
      <c r="P1055" s="48">
        <f>(N1055-R1055)*6.21%*80%</f>
        <v>65398.50608400001</v>
      </c>
      <c r="Q1055" s="48">
        <f>(N1055-R1055)*6.21%*20%</f>
        <v>16349.626521000002</v>
      </c>
      <c r="R1055" s="48">
        <f>N1055*5%</f>
        <v>69283.95</v>
      </c>
      <c r="S1055" s="48">
        <f>N1055/J1054</f>
        <v>286.5187148747172</v>
      </c>
      <c r="T1055" s="2">
        <f>T1042</f>
        <v>4360</v>
      </c>
      <c r="U1055" s="4" t="s">
        <v>1338</v>
      </c>
      <c r="V1055" s="3"/>
    </row>
    <row r="1056" spans="1:22" ht="18" customHeight="1">
      <c r="A1056" s="100"/>
      <c r="B1056" s="100"/>
      <c r="C1056" s="88"/>
      <c r="D1056" s="100"/>
      <c r="E1056" s="102"/>
      <c r="F1056" s="102"/>
      <c r="G1056" s="100"/>
      <c r="H1056" s="100"/>
      <c r="I1056" s="101"/>
      <c r="J1056" s="101"/>
      <c r="K1056" s="101"/>
      <c r="L1056" s="100"/>
      <c r="M1056" s="65" t="s">
        <v>67</v>
      </c>
      <c r="N1056" s="2">
        <f>SUM(N1054:N1055)</f>
        <v>2043688</v>
      </c>
      <c r="O1056" s="2">
        <v>1820937</v>
      </c>
      <c r="P1056" s="2">
        <f>SUM(P1054:P1055)</f>
        <v>96453.89884800001</v>
      </c>
      <c r="Q1056" s="2">
        <f>SUM(Q1054:Q1055)</f>
        <v>24113.474712000003</v>
      </c>
      <c r="R1056" s="2">
        <f>SUM(R1054:R1055)</f>
        <v>102184.4</v>
      </c>
      <c r="S1056" s="48">
        <f>N1056/J1054</f>
        <v>422.57612287180586</v>
      </c>
      <c r="T1056" s="2">
        <f>T1043</f>
        <v>4360</v>
      </c>
      <c r="U1056" s="4"/>
      <c r="V1056" s="3"/>
    </row>
    <row r="1057" spans="1:22" ht="61.5" customHeight="1">
      <c r="A1057" s="100" t="s">
        <v>1045</v>
      </c>
      <c r="B1057" s="100" t="s">
        <v>875</v>
      </c>
      <c r="C1057" s="88" t="s">
        <v>850</v>
      </c>
      <c r="D1057" s="100">
        <v>1971</v>
      </c>
      <c r="E1057" s="102" t="s">
        <v>77</v>
      </c>
      <c r="F1057" s="102" t="s">
        <v>349</v>
      </c>
      <c r="G1057" s="100">
        <v>5</v>
      </c>
      <c r="H1057" s="100">
        <v>6</v>
      </c>
      <c r="I1057" s="101">
        <v>4905.69</v>
      </c>
      <c r="J1057" s="101">
        <v>4446.06</v>
      </c>
      <c r="K1057" s="101">
        <v>2879.33</v>
      </c>
      <c r="L1057" s="100">
        <v>144</v>
      </c>
      <c r="M1057" s="65" t="s">
        <v>868</v>
      </c>
      <c r="N1057" s="2">
        <v>1929908</v>
      </c>
      <c r="O1057" s="48">
        <f>(N1057-R1057)*93.79%</f>
        <v>1719557.6775400003</v>
      </c>
      <c r="P1057" s="48">
        <f>(N1057-R1057)*6.21%*80%</f>
        <v>91083.93796800001</v>
      </c>
      <c r="Q1057" s="48">
        <f>(N1057-R1057)*6.21%*20%</f>
        <v>22770.984492000003</v>
      </c>
      <c r="R1057" s="48">
        <f>N1057*5%</f>
        <v>96495.40000000001</v>
      </c>
      <c r="S1057" s="48">
        <f>N1057/J1057</f>
        <v>434.0715150042959</v>
      </c>
      <c r="T1057" s="2">
        <f>T1045</f>
        <v>4360</v>
      </c>
      <c r="U1057" s="4" t="s">
        <v>1338</v>
      </c>
      <c r="V1057" s="3"/>
    </row>
    <row r="1058" spans="1:22" ht="65.25" customHeight="1">
      <c r="A1058" s="100"/>
      <c r="B1058" s="100"/>
      <c r="C1058" s="88"/>
      <c r="D1058" s="100"/>
      <c r="E1058" s="102"/>
      <c r="F1058" s="102"/>
      <c r="G1058" s="100"/>
      <c r="H1058" s="100"/>
      <c r="I1058" s="101"/>
      <c r="J1058" s="101"/>
      <c r="K1058" s="101"/>
      <c r="L1058" s="100"/>
      <c r="M1058" s="65" t="s">
        <v>1350</v>
      </c>
      <c r="N1058" s="2">
        <v>615870</v>
      </c>
      <c r="O1058" s="48">
        <f>(N1058-R1058)*93.79%</f>
        <v>548743.24935</v>
      </c>
      <c r="P1058" s="48">
        <f>(N1058-R1058)*6.21%*80%</f>
        <v>29066.600520000004</v>
      </c>
      <c r="Q1058" s="48">
        <f>(N1058-R1058)*6.21%*20%</f>
        <v>7266.650130000001</v>
      </c>
      <c r="R1058" s="48">
        <f>N1058*5%</f>
        <v>30793.5</v>
      </c>
      <c r="S1058" s="48">
        <f>N1058/J1057</f>
        <v>138.52039783538683</v>
      </c>
      <c r="T1058" s="2">
        <f>T1046</f>
        <v>4360</v>
      </c>
      <c r="U1058" s="4" t="s">
        <v>1338</v>
      </c>
      <c r="V1058" s="3"/>
    </row>
    <row r="1059" spans="1:22" ht="37.5" customHeight="1">
      <c r="A1059" s="100"/>
      <c r="B1059" s="100"/>
      <c r="C1059" s="88"/>
      <c r="D1059" s="100"/>
      <c r="E1059" s="102"/>
      <c r="F1059" s="102"/>
      <c r="G1059" s="100"/>
      <c r="H1059" s="100"/>
      <c r="I1059" s="101"/>
      <c r="J1059" s="101"/>
      <c r="K1059" s="101"/>
      <c r="L1059" s="100"/>
      <c r="M1059" s="65" t="s">
        <v>382</v>
      </c>
      <c r="N1059" s="2">
        <v>607957</v>
      </c>
      <c r="O1059" s="48">
        <f>(N1059-R1059)*93.79%</f>
        <v>541692.7267850001</v>
      </c>
      <c r="P1059" s="48">
        <f>(N1059-R1059)*6.21%*80%</f>
        <v>28693.138572000003</v>
      </c>
      <c r="Q1059" s="48">
        <f>(N1059-R1059)*6.21%*20%</f>
        <v>7173.284643000001</v>
      </c>
      <c r="R1059" s="48">
        <f>N1059*5%</f>
        <v>30397.850000000002</v>
      </c>
      <c r="S1059" s="48">
        <f>N1059/J1057</f>
        <v>136.74061978470826</v>
      </c>
      <c r="T1059" s="2">
        <f>T1048</f>
        <v>4360</v>
      </c>
      <c r="U1059" s="4" t="s">
        <v>1338</v>
      </c>
      <c r="V1059" s="3"/>
    </row>
    <row r="1060" spans="1:22" ht="22.5" customHeight="1">
      <c r="A1060" s="100"/>
      <c r="B1060" s="100"/>
      <c r="C1060" s="88"/>
      <c r="D1060" s="100"/>
      <c r="E1060" s="102"/>
      <c r="F1060" s="102"/>
      <c r="G1060" s="100"/>
      <c r="H1060" s="100"/>
      <c r="I1060" s="101"/>
      <c r="J1060" s="101"/>
      <c r="K1060" s="101"/>
      <c r="L1060" s="100"/>
      <c r="M1060" s="65" t="s">
        <v>67</v>
      </c>
      <c r="N1060" s="2">
        <f>SUM(N1057:N1059)</f>
        <v>3153735</v>
      </c>
      <c r="O1060" s="2">
        <v>2809993</v>
      </c>
      <c r="P1060" s="2">
        <f>SUM(P1057:P1059)</f>
        <v>148843.67706000002</v>
      </c>
      <c r="Q1060" s="2">
        <f>SUM(Q1057:Q1059)</f>
        <v>37210.919265000004</v>
      </c>
      <c r="R1060" s="2">
        <f>SUM(R1057:R1059)</f>
        <v>157686.75</v>
      </c>
      <c r="S1060" s="48">
        <f>N1060/J1057</f>
        <v>709.332532624391</v>
      </c>
      <c r="T1060" s="2">
        <f>T1048</f>
        <v>4360</v>
      </c>
      <c r="U1060" s="4"/>
      <c r="V1060" s="3"/>
    </row>
    <row r="1061" spans="1:22" ht="60.75" customHeight="1">
      <c r="A1061" s="43" t="s">
        <v>1046</v>
      </c>
      <c r="B1061" s="43" t="s">
        <v>876</v>
      </c>
      <c r="C1061" s="44" t="s">
        <v>572</v>
      </c>
      <c r="D1061" s="43">
        <v>1963</v>
      </c>
      <c r="E1061" s="45" t="s">
        <v>77</v>
      </c>
      <c r="F1061" s="45" t="s">
        <v>349</v>
      </c>
      <c r="G1061" s="43">
        <v>5</v>
      </c>
      <c r="H1061" s="43">
        <v>4</v>
      </c>
      <c r="I1061" s="46">
        <v>3495.8</v>
      </c>
      <c r="J1061" s="46">
        <v>3152.1</v>
      </c>
      <c r="K1061" s="46">
        <v>2616.32</v>
      </c>
      <c r="L1061" s="43">
        <v>248</v>
      </c>
      <c r="M1061" s="65" t="s">
        <v>351</v>
      </c>
      <c r="N1061" s="2">
        <v>720000</v>
      </c>
      <c r="O1061" s="48">
        <f aca="true" t="shared" si="151" ref="O1061:O1066">(N1061-R1061)*93.79%</f>
        <v>641523.6000000001</v>
      </c>
      <c r="P1061" s="48">
        <f aca="true" t="shared" si="152" ref="P1061:P1066">(N1061-R1061)*6.21%*80%</f>
        <v>33981.12</v>
      </c>
      <c r="Q1061" s="48">
        <f aca="true" t="shared" si="153" ref="Q1061:Q1066">(N1061-R1061)*6.21%*20%</f>
        <v>8495.28</v>
      </c>
      <c r="R1061" s="48">
        <f aca="true" t="shared" si="154" ref="R1061:R1066">N1061*5%</f>
        <v>36000</v>
      </c>
      <c r="S1061" s="48">
        <f>N1061/J1061</f>
        <v>228.41914913866947</v>
      </c>
      <c r="T1061" s="2">
        <f>T1049</f>
        <v>4360</v>
      </c>
      <c r="U1061" s="4" t="s">
        <v>1338</v>
      </c>
      <c r="V1061" s="3"/>
    </row>
    <row r="1062" spans="1:22" ht="64.5" customHeight="1">
      <c r="A1062" s="43" t="s">
        <v>1047</v>
      </c>
      <c r="B1062" s="43" t="s">
        <v>312</v>
      </c>
      <c r="C1062" s="44" t="s">
        <v>573</v>
      </c>
      <c r="D1062" s="43">
        <v>1962</v>
      </c>
      <c r="E1062" s="45" t="s">
        <v>77</v>
      </c>
      <c r="F1062" s="45" t="s">
        <v>349</v>
      </c>
      <c r="G1062" s="43">
        <v>5</v>
      </c>
      <c r="H1062" s="43">
        <v>4</v>
      </c>
      <c r="I1062" s="46">
        <v>3434.63</v>
      </c>
      <c r="J1062" s="46">
        <v>3194.63</v>
      </c>
      <c r="K1062" s="46">
        <v>2466.52</v>
      </c>
      <c r="L1062" s="43">
        <v>178</v>
      </c>
      <c r="M1062" s="65" t="s">
        <v>351</v>
      </c>
      <c r="N1062" s="2">
        <v>720000</v>
      </c>
      <c r="O1062" s="48">
        <f t="shared" si="151"/>
        <v>641523.6000000001</v>
      </c>
      <c r="P1062" s="48">
        <f t="shared" si="152"/>
        <v>33981.12</v>
      </c>
      <c r="Q1062" s="48">
        <f t="shared" si="153"/>
        <v>8495.28</v>
      </c>
      <c r="R1062" s="48">
        <f t="shared" si="154"/>
        <v>36000</v>
      </c>
      <c r="S1062" s="48">
        <f>N1062/J1062</f>
        <v>225.37821281337744</v>
      </c>
      <c r="T1062" s="2">
        <f>T1051</f>
        <v>4360</v>
      </c>
      <c r="U1062" s="4" t="s">
        <v>1338</v>
      </c>
      <c r="V1062" s="3"/>
    </row>
    <row r="1063" spans="1:22" ht="19.5" customHeight="1">
      <c r="A1063" s="100" t="s">
        <v>1048</v>
      </c>
      <c r="B1063" s="100" t="s">
        <v>313</v>
      </c>
      <c r="C1063" s="88" t="s">
        <v>799</v>
      </c>
      <c r="D1063" s="100">
        <v>1969</v>
      </c>
      <c r="E1063" s="102" t="s">
        <v>77</v>
      </c>
      <c r="F1063" s="102" t="s">
        <v>349</v>
      </c>
      <c r="G1063" s="100">
        <v>5</v>
      </c>
      <c r="H1063" s="100">
        <v>6</v>
      </c>
      <c r="I1063" s="101">
        <v>4657.54</v>
      </c>
      <c r="J1063" s="101">
        <v>4046.84</v>
      </c>
      <c r="K1063" s="101">
        <v>2241.8</v>
      </c>
      <c r="L1063" s="100">
        <v>150</v>
      </c>
      <c r="M1063" s="65" t="s">
        <v>351</v>
      </c>
      <c r="N1063" s="2">
        <v>947319</v>
      </c>
      <c r="O1063" s="48">
        <f t="shared" si="151"/>
        <v>844065.9655950001</v>
      </c>
      <c r="P1063" s="48">
        <f t="shared" si="152"/>
        <v>44709.66752400001</v>
      </c>
      <c r="Q1063" s="48">
        <f t="shared" si="153"/>
        <v>11177.416881000003</v>
      </c>
      <c r="R1063" s="48">
        <f t="shared" si="154"/>
        <v>47365.950000000004</v>
      </c>
      <c r="S1063" s="48">
        <f>N1063/J1063</f>
        <v>234.08857281236718</v>
      </c>
      <c r="T1063" s="2">
        <f>T1051</f>
        <v>4360</v>
      </c>
      <c r="U1063" s="4" t="s">
        <v>1338</v>
      </c>
      <c r="V1063" s="3"/>
    </row>
    <row r="1064" spans="1:22" ht="55.5" customHeight="1">
      <c r="A1064" s="100"/>
      <c r="B1064" s="100"/>
      <c r="C1064" s="88"/>
      <c r="D1064" s="100"/>
      <c r="E1064" s="102"/>
      <c r="F1064" s="102"/>
      <c r="G1064" s="100"/>
      <c r="H1064" s="100"/>
      <c r="I1064" s="101"/>
      <c r="J1064" s="101"/>
      <c r="K1064" s="101"/>
      <c r="L1064" s="100"/>
      <c r="M1064" s="65" t="s">
        <v>868</v>
      </c>
      <c r="N1064" s="2">
        <v>1922497</v>
      </c>
      <c r="O1064" s="48">
        <f t="shared" si="151"/>
        <v>1712954.439485</v>
      </c>
      <c r="P1064" s="48">
        <f t="shared" si="152"/>
        <v>90734.168412</v>
      </c>
      <c r="Q1064" s="48">
        <f t="shared" si="153"/>
        <v>22683.542103</v>
      </c>
      <c r="R1064" s="48">
        <f t="shared" si="154"/>
        <v>96124.85</v>
      </c>
      <c r="S1064" s="48">
        <f>N1064/J1063</f>
        <v>475.06128238329165</v>
      </c>
      <c r="T1064" s="2">
        <f>T1055</f>
        <v>4360</v>
      </c>
      <c r="U1064" s="4" t="s">
        <v>1338</v>
      </c>
      <c r="V1064" s="3"/>
    </row>
    <row r="1065" spans="1:22" ht="66" customHeight="1">
      <c r="A1065" s="100"/>
      <c r="B1065" s="100"/>
      <c r="C1065" s="88"/>
      <c r="D1065" s="100"/>
      <c r="E1065" s="102"/>
      <c r="F1065" s="102"/>
      <c r="G1065" s="100"/>
      <c r="H1065" s="100"/>
      <c r="I1065" s="101"/>
      <c r="J1065" s="101"/>
      <c r="K1065" s="101"/>
      <c r="L1065" s="100"/>
      <c r="M1065" s="65" t="s">
        <v>1350</v>
      </c>
      <c r="N1065" s="2">
        <v>614440</v>
      </c>
      <c r="O1065" s="48">
        <f t="shared" si="151"/>
        <v>547469.1122000001</v>
      </c>
      <c r="P1065" s="48">
        <f t="shared" si="152"/>
        <v>28999.110240000005</v>
      </c>
      <c r="Q1065" s="48">
        <f t="shared" si="153"/>
        <v>7249.777560000001</v>
      </c>
      <c r="R1065" s="48">
        <f t="shared" si="154"/>
        <v>30722</v>
      </c>
      <c r="S1065" s="48">
        <f>N1065/J1063</f>
        <v>151.83204673275938</v>
      </c>
      <c r="T1065" s="2">
        <f>T1056</f>
        <v>4360</v>
      </c>
      <c r="U1065" s="4" t="s">
        <v>1338</v>
      </c>
      <c r="V1065" s="3"/>
    </row>
    <row r="1066" spans="1:22" ht="27.75" customHeight="1">
      <c r="A1066" s="100"/>
      <c r="B1066" s="100"/>
      <c r="C1066" s="88"/>
      <c r="D1066" s="100"/>
      <c r="E1066" s="102"/>
      <c r="F1066" s="102"/>
      <c r="G1066" s="100"/>
      <c r="H1066" s="100"/>
      <c r="I1066" s="101"/>
      <c r="J1066" s="101"/>
      <c r="K1066" s="101"/>
      <c r="L1066" s="100"/>
      <c r="M1066" s="65" t="s">
        <v>382</v>
      </c>
      <c r="N1066" s="2">
        <v>629552</v>
      </c>
      <c r="O1066" s="48">
        <f t="shared" si="151"/>
        <v>560933.97976</v>
      </c>
      <c r="P1066" s="48">
        <f t="shared" si="152"/>
        <v>29712.336192000002</v>
      </c>
      <c r="Q1066" s="48">
        <f t="shared" si="153"/>
        <v>7428.084048000001</v>
      </c>
      <c r="R1066" s="48">
        <f t="shared" si="154"/>
        <v>31477.600000000002</v>
      </c>
      <c r="S1066" s="48">
        <f>N1066/J1063</f>
        <v>155.56631841140248</v>
      </c>
      <c r="T1066" s="2">
        <f>T1057</f>
        <v>4360</v>
      </c>
      <c r="U1066" s="4" t="s">
        <v>1338</v>
      </c>
      <c r="V1066" s="3"/>
    </row>
    <row r="1067" spans="1:22" ht="15.75" customHeight="1">
      <c r="A1067" s="100"/>
      <c r="B1067" s="100"/>
      <c r="C1067" s="88"/>
      <c r="D1067" s="100"/>
      <c r="E1067" s="102"/>
      <c r="F1067" s="102"/>
      <c r="G1067" s="100"/>
      <c r="H1067" s="100"/>
      <c r="I1067" s="101"/>
      <c r="J1067" s="101"/>
      <c r="K1067" s="101"/>
      <c r="L1067" s="100"/>
      <c r="M1067" s="65" t="s">
        <v>67</v>
      </c>
      <c r="N1067" s="2">
        <f>SUM(N1063:N1066)</f>
        <v>4113808</v>
      </c>
      <c r="O1067" s="2">
        <v>3665424</v>
      </c>
      <c r="P1067" s="2">
        <f>SUM(P1063:P1066)</f>
        <v>194155.28236800001</v>
      </c>
      <c r="Q1067" s="2">
        <f>SUM(Q1063:Q1066)</f>
        <v>48538.820592000004</v>
      </c>
      <c r="R1067" s="2">
        <f>SUM(R1063:R1066)</f>
        <v>205690.40000000002</v>
      </c>
      <c r="S1067" s="48">
        <f>N1067/J1063</f>
        <v>1016.5482203398207</v>
      </c>
      <c r="T1067" s="2">
        <f>T1058</f>
        <v>4360</v>
      </c>
      <c r="U1067" s="4"/>
      <c r="V1067" s="3"/>
    </row>
    <row r="1068" spans="1:22" ht="52.5" customHeight="1">
      <c r="A1068" s="100" t="s">
        <v>1049</v>
      </c>
      <c r="B1068" s="100" t="s">
        <v>314</v>
      </c>
      <c r="C1068" s="88" t="s">
        <v>849</v>
      </c>
      <c r="D1068" s="100">
        <v>1970</v>
      </c>
      <c r="E1068" s="102" t="s">
        <v>77</v>
      </c>
      <c r="F1068" s="102" t="s">
        <v>349</v>
      </c>
      <c r="G1068" s="100">
        <v>5</v>
      </c>
      <c r="H1068" s="100">
        <v>6</v>
      </c>
      <c r="I1068" s="101">
        <v>5135.8</v>
      </c>
      <c r="J1068" s="101">
        <v>4409.83</v>
      </c>
      <c r="K1068" s="101">
        <v>3539.16</v>
      </c>
      <c r="L1068" s="100">
        <v>164</v>
      </c>
      <c r="M1068" s="65" t="s">
        <v>868</v>
      </c>
      <c r="N1068" s="2">
        <v>1926932</v>
      </c>
      <c r="O1068" s="48">
        <f>(N1068-R1068)*93.79%</f>
        <v>1716906.04666</v>
      </c>
      <c r="P1068" s="48">
        <f>(N1068-R1068)*6.21%*80%</f>
        <v>90943.48267200001</v>
      </c>
      <c r="Q1068" s="48">
        <f>(N1068-R1068)*6.21%*20%</f>
        <v>22735.870668000003</v>
      </c>
      <c r="R1068" s="48">
        <f>N1068*5%</f>
        <v>96346.6</v>
      </c>
      <c r="S1068" s="48">
        <f>N1068/J1068</f>
        <v>436.96287611994114</v>
      </c>
      <c r="T1068" s="2">
        <f>T1058</f>
        <v>4360</v>
      </c>
      <c r="U1068" s="4" t="s">
        <v>1338</v>
      </c>
      <c r="V1068" s="3"/>
    </row>
    <row r="1069" spans="1:22" ht="70.5" customHeight="1">
      <c r="A1069" s="100"/>
      <c r="B1069" s="100"/>
      <c r="C1069" s="88"/>
      <c r="D1069" s="100"/>
      <c r="E1069" s="102"/>
      <c r="F1069" s="102"/>
      <c r="G1069" s="100"/>
      <c r="H1069" s="100"/>
      <c r="I1069" s="101"/>
      <c r="J1069" s="101"/>
      <c r="K1069" s="101"/>
      <c r="L1069" s="100"/>
      <c r="M1069" s="65" t="s">
        <v>1350</v>
      </c>
      <c r="N1069" s="2">
        <v>615433</v>
      </c>
      <c r="O1069" s="48">
        <f>(N1069-R1069)*93.79%</f>
        <v>548353.880165</v>
      </c>
      <c r="P1069" s="48">
        <f>(N1069-R1069)*6.21%*80%</f>
        <v>29045.975868000005</v>
      </c>
      <c r="Q1069" s="48">
        <f>(N1069-R1069)*6.21%*20%</f>
        <v>7261.493967000001</v>
      </c>
      <c r="R1069" s="48">
        <f>N1069*5%</f>
        <v>30771.65</v>
      </c>
      <c r="S1069" s="48">
        <f>N1069/J1068</f>
        <v>139.55934809278364</v>
      </c>
      <c r="T1069" s="2">
        <f>T1060</f>
        <v>4360</v>
      </c>
      <c r="U1069" s="4" t="s">
        <v>1338</v>
      </c>
      <c r="V1069" s="3"/>
    </row>
    <row r="1070" spans="1:22" ht="30.75" customHeight="1">
      <c r="A1070" s="100"/>
      <c r="B1070" s="100"/>
      <c r="C1070" s="88"/>
      <c r="D1070" s="100"/>
      <c r="E1070" s="102"/>
      <c r="F1070" s="102"/>
      <c r="G1070" s="100"/>
      <c r="H1070" s="100"/>
      <c r="I1070" s="101"/>
      <c r="J1070" s="101"/>
      <c r="K1070" s="101"/>
      <c r="L1070" s="100"/>
      <c r="M1070" s="65" t="s">
        <v>382</v>
      </c>
      <c r="N1070" s="2">
        <v>607957</v>
      </c>
      <c r="O1070" s="48">
        <f>(N1070-R1070)*93.79%</f>
        <v>541692.7267850001</v>
      </c>
      <c r="P1070" s="48">
        <f>(N1070-R1070)*6.21%*80%</f>
        <v>28693.138572000003</v>
      </c>
      <c r="Q1070" s="48">
        <f>(N1070-R1070)*6.21%*20%</f>
        <v>7173.284643000001</v>
      </c>
      <c r="R1070" s="48">
        <f>N1070*5%</f>
        <v>30397.850000000002</v>
      </c>
      <c r="S1070" s="48">
        <f>N1070/J1068</f>
        <v>137.86404464571197</v>
      </c>
      <c r="T1070" s="2">
        <f>T1061</f>
        <v>4360</v>
      </c>
      <c r="U1070" s="4" t="s">
        <v>1338</v>
      </c>
      <c r="V1070" s="3"/>
    </row>
    <row r="1071" spans="1:22" ht="18" customHeight="1">
      <c r="A1071" s="100"/>
      <c r="B1071" s="100"/>
      <c r="C1071" s="88"/>
      <c r="D1071" s="100"/>
      <c r="E1071" s="102"/>
      <c r="F1071" s="102"/>
      <c r="G1071" s="100"/>
      <c r="H1071" s="100"/>
      <c r="I1071" s="101"/>
      <c r="J1071" s="101"/>
      <c r="K1071" s="101"/>
      <c r="L1071" s="100"/>
      <c r="M1071" s="65" t="s">
        <v>67</v>
      </c>
      <c r="N1071" s="2">
        <f>SUM(N1068:N1070)</f>
        <v>3150322</v>
      </c>
      <c r="O1071" s="2">
        <v>2806952</v>
      </c>
      <c r="P1071" s="2">
        <f>SUM(P1068:P1070)</f>
        <v>148682.59711200002</v>
      </c>
      <c r="Q1071" s="2">
        <f>SUM(Q1068:Q1070)</f>
        <v>37170.649278000004</v>
      </c>
      <c r="R1071" s="2">
        <f>SUM(R1068:R1070)</f>
        <v>157516.1</v>
      </c>
      <c r="S1071" s="48">
        <f>N1071/J1068</f>
        <v>714.3862688584368</v>
      </c>
      <c r="T1071" s="2">
        <f>T1061</f>
        <v>4360</v>
      </c>
      <c r="U1071" s="4"/>
      <c r="V1071" s="3"/>
    </row>
    <row r="1072" spans="1:22" ht="69" customHeight="1">
      <c r="A1072" s="43" t="s">
        <v>1050</v>
      </c>
      <c r="B1072" s="43" t="s">
        <v>315</v>
      </c>
      <c r="C1072" s="44" t="s">
        <v>574</v>
      </c>
      <c r="D1072" s="43">
        <v>1961</v>
      </c>
      <c r="E1072" s="45" t="s">
        <v>77</v>
      </c>
      <c r="F1072" s="45" t="s">
        <v>349</v>
      </c>
      <c r="G1072" s="43">
        <v>5</v>
      </c>
      <c r="H1072" s="43">
        <v>6</v>
      </c>
      <c r="I1072" s="46">
        <v>1027.39</v>
      </c>
      <c r="J1072" s="46">
        <v>953.79</v>
      </c>
      <c r="K1072" s="46">
        <v>684.57</v>
      </c>
      <c r="L1072" s="43">
        <v>37</v>
      </c>
      <c r="M1072" s="65" t="s">
        <v>411</v>
      </c>
      <c r="N1072" s="2">
        <v>298214</v>
      </c>
      <c r="O1072" s="48">
        <v>265709</v>
      </c>
      <c r="P1072" s="48">
        <f>(N1072-R1072)*6.21%*80%</f>
        <v>14074.507944</v>
      </c>
      <c r="Q1072" s="48">
        <f>(N1072-R1072)*6.21%*20%</f>
        <v>3518.626986</v>
      </c>
      <c r="R1072" s="48">
        <f>N1072*5%</f>
        <v>14910.7</v>
      </c>
      <c r="S1072" s="48">
        <f>N1072/J1072</f>
        <v>312.662116398788</v>
      </c>
      <c r="T1072" s="2">
        <f>T1062</f>
        <v>4360</v>
      </c>
      <c r="U1072" s="4" t="s">
        <v>1338</v>
      </c>
      <c r="V1072" s="3"/>
    </row>
    <row r="1073" spans="1:22" ht="37.5" customHeight="1">
      <c r="A1073" s="100" t="s">
        <v>1051</v>
      </c>
      <c r="B1073" s="100" t="s">
        <v>316</v>
      </c>
      <c r="C1073" s="88" t="s">
        <v>851</v>
      </c>
      <c r="D1073" s="100">
        <v>1980</v>
      </c>
      <c r="E1073" s="102" t="s">
        <v>77</v>
      </c>
      <c r="F1073" s="102" t="s">
        <v>358</v>
      </c>
      <c r="G1073" s="100">
        <v>9</v>
      </c>
      <c r="H1073" s="100">
        <v>6</v>
      </c>
      <c r="I1073" s="101">
        <v>16206.2</v>
      </c>
      <c r="J1073" s="101">
        <v>12130.57</v>
      </c>
      <c r="K1073" s="101">
        <v>8896.55</v>
      </c>
      <c r="L1073" s="100">
        <v>260</v>
      </c>
      <c r="M1073" s="65" t="s">
        <v>382</v>
      </c>
      <c r="N1073" s="2">
        <v>1481791</v>
      </c>
      <c r="O1073" s="48">
        <f>(N1073-R1073)*93.79%</f>
        <v>1320283.189955</v>
      </c>
      <c r="P1073" s="48">
        <f>(N1073-R1073)*6.21%*80%</f>
        <v>69934.608036</v>
      </c>
      <c r="Q1073" s="48">
        <f>(N1073-R1073)*6.21%*20%</f>
        <v>17483.652009</v>
      </c>
      <c r="R1073" s="48">
        <f>N1073*5%</f>
        <v>74089.55</v>
      </c>
      <c r="S1073" s="48">
        <f>N1073/J1073</f>
        <v>122.15345198123418</v>
      </c>
      <c r="T1073" s="2">
        <f>T1064</f>
        <v>4360</v>
      </c>
      <c r="U1073" s="4" t="s">
        <v>1338</v>
      </c>
      <c r="V1073" s="3"/>
    </row>
    <row r="1074" spans="1:22" ht="41.25" customHeight="1">
      <c r="A1074" s="100"/>
      <c r="B1074" s="100"/>
      <c r="C1074" s="88"/>
      <c r="D1074" s="100"/>
      <c r="E1074" s="102"/>
      <c r="F1074" s="102"/>
      <c r="G1074" s="100"/>
      <c r="H1074" s="100"/>
      <c r="I1074" s="101"/>
      <c r="J1074" s="101"/>
      <c r="K1074" s="101"/>
      <c r="L1074" s="100"/>
      <c r="M1074" s="65" t="s">
        <v>750</v>
      </c>
      <c r="N1074" s="2">
        <v>1278322</v>
      </c>
      <c r="O1074" s="48">
        <f>(N1074-R1074)*93.79%</f>
        <v>1138991.29361</v>
      </c>
      <c r="P1074" s="48">
        <f>(N1074-R1074)*6.21%*80%</f>
        <v>60331.68511200001</v>
      </c>
      <c r="Q1074" s="48">
        <f>(N1074-R1074)*6.21%*20%</f>
        <v>15082.921278000002</v>
      </c>
      <c r="R1074" s="48">
        <f>N1074*5%</f>
        <v>63916.100000000006</v>
      </c>
      <c r="S1074" s="48">
        <f>N1074/J1073</f>
        <v>105.380208844267</v>
      </c>
      <c r="T1074" s="2">
        <f>T1065</f>
        <v>4360</v>
      </c>
      <c r="U1074" s="4" t="s">
        <v>1338</v>
      </c>
      <c r="V1074" s="3"/>
    </row>
    <row r="1075" spans="1:22" ht="28.5" customHeight="1">
      <c r="A1075" s="100"/>
      <c r="B1075" s="100"/>
      <c r="C1075" s="88"/>
      <c r="D1075" s="100"/>
      <c r="E1075" s="102"/>
      <c r="F1075" s="102"/>
      <c r="G1075" s="100"/>
      <c r="H1075" s="100"/>
      <c r="I1075" s="101"/>
      <c r="J1075" s="101"/>
      <c r="K1075" s="101"/>
      <c r="L1075" s="100"/>
      <c r="M1075" s="65" t="s">
        <v>67</v>
      </c>
      <c r="N1075" s="2">
        <f>SUM(N1073:N1074)</f>
        <v>2760113</v>
      </c>
      <c r="O1075" s="2">
        <f>SUM(O1073:O1074)</f>
        <v>2459274.483565</v>
      </c>
      <c r="P1075" s="2">
        <f>SUM(P1073:P1074)</f>
        <v>130266.29314800001</v>
      </c>
      <c r="Q1075" s="2">
        <f>SUM(Q1073:Q1074)</f>
        <v>32566.573287000003</v>
      </c>
      <c r="R1075" s="2">
        <f>SUM(R1073:R1074)</f>
        <v>138005.65000000002</v>
      </c>
      <c r="S1075" s="48">
        <f>N1075/J1073</f>
        <v>227.5336608255012</v>
      </c>
      <c r="T1075" s="2">
        <f>T1065</f>
        <v>4360</v>
      </c>
      <c r="U1075" s="4"/>
      <c r="V1075" s="3"/>
    </row>
    <row r="1076" spans="1:22" ht="70.5" customHeight="1">
      <c r="A1076" s="43" t="s">
        <v>1052</v>
      </c>
      <c r="B1076" s="43" t="s">
        <v>317</v>
      </c>
      <c r="C1076" s="44" t="s">
        <v>575</v>
      </c>
      <c r="D1076" s="43">
        <v>1970</v>
      </c>
      <c r="E1076" s="45" t="s">
        <v>77</v>
      </c>
      <c r="F1076" s="45" t="s">
        <v>358</v>
      </c>
      <c r="G1076" s="43">
        <v>5</v>
      </c>
      <c r="H1076" s="43">
        <v>5</v>
      </c>
      <c r="I1076" s="46">
        <v>5316.13</v>
      </c>
      <c r="J1076" s="46">
        <v>4929.43</v>
      </c>
      <c r="K1076" s="46">
        <v>3440.76</v>
      </c>
      <c r="L1076" s="43">
        <v>225</v>
      </c>
      <c r="M1076" s="65" t="s">
        <v>382</v>
      </c>
      <c r="N1076" s="2">
        <v>480246</v>
      </c>
      <c r="O1076" s="48">
        <f>(N1076-R1076)*93.79%</f>
        <v>427901.58723000006</v>
      </c>
      <c r="P1076" s="48">
        <f>(N1076-R1076)*6.21%*80%</f>
        <v>22665.690216000003</v>
      </c>
      <c r="Q1076" s="48">
        <f>(N1076-R1076)*6.21%*20%</f>
        <v>5666.422554000001</v>
      </c>
      <c r="R1076" s="48">
        <f>N1076*5%</f>
        <v>24012.300000000003</v>
      </c>
      <c r="S1076" s="48">
        <f>N1076/J1076</f>
        <v>97.42424580529594</v>
      </c>
      <c r="T1076" s="2">
        <f>T1068</f>
        <v>4360</v>
      </c>
      <c r="U1076" s="4" t="s">
        <v>1338</v>
      </c>
      <c r="V1076" s="3"/>
    </row>
    <row r="1077" spans="1:22" ht="35.25" customHeight="1">
      <c r="A1077" s="100" t="s">
        <v>1053</v>
      </c>
      <c r="B1077" s="100" t="s">
        <v>318</v>
      </c>
      <c r="C1077" s="88" t="s">
        <v>1310</v>
      </c>
      <c r="D1077" s="100">
        <v>1961</v>
      </c>
      <c r="E1077" s="102" t="s">
        <v>77</v>
      </c>
      <c r="F1077" s="102" t="s">
        <v>349</v>
      </c>
      <c r="G1077" s="100">
        <v>4</v>
      </c>
      <c r="H1077" s="100">
        <v>2</v>
      </c>
      <c r="I1077" s="101">
        <v>1328.94</v>
      </c>
      <c r="J1077" s="101">
        <v>1178.03</v>
      </c>
      <c r="K1077" s="101">
        <v>843.03</v>
      </c>
      <c r="L1077" s="100">
        <v>57</v>
      </c>
      <c r="M1077" s="65" t="s">
        <v>351</v>
      </c>
      <c r="N1077" s="2">
        <v>773416</v>
      </c>
      <c r="O1077" s="48">
        <f>(N1077-R1077)*93.79%</f>
        <v>689117.52308</v>
      </c>
      <c r="P1077" s="48">
        <f>(N1077-R1077)*6.21%*80%</f>
        <v>36502.141536</v>
      </c>
      <c r="Q1077" s="48">
        <f>(N1077-R1077)*6.21%*20%</f>
        <v>9125.535384</v>
      </c>
      <c r="R1077" s="48">
        <f>N1077*5%</f>
        <v>38670.8</v>
      </c>
      <c r="S1077" s="48">
        <f>N1077/J1077</f>
        <v>656.5333650246598</v>
      </c>
      <c r="T1077" s="2">
        <f>T1068</f>
        <v>4360</v>
      </c>
      <c r="U1077" s="4" t="s">
        <v>1338</v>
      </c>
      <c r="V1077" s="3"/>
    </row>
    <row r="1078" spans="1:22" ht="65.25" customHeight="1">
      <c r="A1078" s="100"/>
      <c r="B1078" s="100"/>
      <c r="C1078" s="88"/>
      <c r="D1078" s="100"/>
      <c r="E1078" s="102"/>
      <c r="F1078" s="102"/>
      <c r="G1078" s="100"/>
      <c r="H1078" s="100"/>
      <c r="I1078" s="101"/>
      <c r="J1078" s="101"/>
      <c r="K1078" s="101"/>
      <c r="L1078" s="100"/>
      <c r="M1078" s="65" t="s">
        <v>1352</v>
      </c>
      <c r="N1078" s="2">
        <v>778149</v>
      </c>
      <c r="O1078" s="48">
        <f>(N1078-R1078)*93.79%</f>
        <v>693334.6497450001</v>
      </c>
      <c r="P1078" s="48">
        <f>(N1078-R1078)*6.21%*80%</f>
        <v>36725.52020400001</v>
      </c>
      <c r="Q1078" s="48">
        <f>(N1078-R1078)*6.21%*20%</f>
        <v>9181.380051000002</v>
      </c>
      <c r="R1078" s="48">
        <f>N1078*5%</f>
        <v>38907.450000000004</v>
      </c>
      <c r="S1078" s="48">
        <f>N1078/J1077</f>
        <v>660.5510895308269</v>
      </c>
      <c r="T1078" s="2">
        <f>T1069</f>
        <v>4360</v>
      </c>
      <c r="U1078" s="4" t="s">
        <v>1338</v>
      </c>
      <c r="V1078" s="3"/>
    </row>
    <row r="1079" spans="1:22" ht="72.75" customHeight="1">
      <c r="A1079" s="100"/>
      <c r="B1079" s="100"/>
      <c r="C1079" s="88"/>
      <c r="D1079" s="100"/>
      <c r="E1079" s="102"/>
      <c r="F1079" s="102"/>
      <c r="G1079" s="100"/>
      <c r="H1079" s="100"/>
      <c r="I1079" s="101"/>
      <c r="J1079" s="101"/>
      <c r="K1079" s="101"/>
      <c r="L1079" s="100"/>
      <c r="M1079" s="65" t="s">
        <v>1350</v>
      </c>
      <c r="N1079" s="2">
        <v>411993</v>
      </c>
      <c r="O1079" s="48">
        <f>(N1079-R1079)*93.79%</f>
        <v>367087.822965</v>
      </c>
      <c r="P1079" s="48">
        <f>(N1079-R1079)*6.21%*80%</f>
        <v>19444.421628</v>
      </c>
      <c r="Q1079" s="48">
        <f>(N1079-R1079)*6.21%*20%</f>
        <v>4861.105407</v>
      </c>
      <c r="R1079" s="48">
        <f>N1079*5%</f>
        <v>20599.65</v>
      </c>
      <c r="S1079" s="48">
        <f>N1079/J1077</f>
        <v>349.7304822457832</v>
      </c>
      <c r="T1079" s="2">
        <f>T1072</f>
        <v>4360</v>
      </c>
      <c r="U1079" s="4" t="s">
        <v>1338</v>
      </c>
      <c r="V1079" s="3"/>
    </row>
    <row r="1080" spans="1:22" ht="39.75" customHeight="1">
      <c r="A1080" s="100"/>
      <c r="B1080" s="100"/>
      <c r="C1080" s="88"/>
      <c r="D1080" s="100"/>
      <c r="E1080" s="102"/>
      <c r="F1080" s="102"/>
      <c r="G1080" s="100"/>
      <c r="H1080" s="100"/>
      <c r="I1080" s="101"/>
      <c r="J1080" s="101"/>
      <c r="K1080" s="101"/>
      <c r="L1080" s="100"/>
      <c r="M1080" s="65" t="s">
        <v>350</v>
      </c>
      <c r="N1080" s="2">
        <v>373715</v>
      </c>
      <c r="O1080" s="48">
        <f>(N1080-R1080)*93.79%</f>
        <v>332981.93357500003</v>
      </c>
      <c r="P1080" s="48">
        <f>(N1080-R1080)*6.21%*80%</f>
        <v>17637.853140000003</v>
      </c>
      <c r="Q1080" s="48">
        <f>(N1080-R1080)*6.21%*20%</f>
        <v>4409.463285000001</v>
      </c>
      <c r="R1080" s="48">
        <f>N1080*5%</f>
        <v>18685.75</v>
      </c>
      <c r="S1080" s="48">
        <f>N1080/J1077</f>
        <v>317.23725202244424</v>
      </c>
      <c r="T1080" s="2">
        <f>T1072</f>
        <v>4360</v>
      </c>
      <c r="U1080" s="4" t="s">
        <v>1338</v>
      </c>
      <c r="V1080" s="3"/>
    </row>
    <row r="1081" spans="1:22" ht="27" customHeight="1">
      <c r="A1081" s="100"/>
      <c r="B1081" s="100"/>
      <c r="C1081" s="88"/>
      <c r="D1081" s="100"/>
      <c r="E1081" s="102"/>
      <c r="F1081" s="102"/>
      <c r="G1081" s="100"/>
      <c r="H1081" s="100"/>
      <c r="I1081" s="101"/>
      <c r="J1081" s="101"/>
      <c r="K1081" s="101"/>
      <c r="L1081" s="100"/>
      <c r="M1081" s="65" t="s">
        <v>67</v>
      </c>
      <c r="N1081" s="2">
        <f>SUM(N1077:N1080)</f>
        <v>2337273</v>
      </c>
      <c r="O1081" s="2">
        <f>SUM(O1077:O1080)</f>
        <v>2082521.9293650002</v>
      </c>
      <c r="P1081" s="2">
        <f>SUM(P1077:P1080)</f>
        <v>110309.93650800001</v>
      </c>
      <c r="Q1081" s="2">
        <f>SUM(Q1077:Q1080)</f>
        <v>27577.484127000003</v>
      </c>
      <c r="R1081" s="2">
        <f>SUM(R1077:R1080)</f>
        <v>116863.65</v>
      </c>
      <c r="S1081" s="48">
        <f>N1081/J1077</f>
        <v>1984.0521888237142</v>
      </c>
      <c r="T1081" s="2">
        <f>T1074</f>
        <v>4360</v>
      </c>
      <c r="U1081" s="4"/>
      <c r="V1081" s="3"/>
    </row>
    <row r="1082" spans="1:22" ht="86.25" customHeight="1">
      <c r="A1082" s="43" t="s">
        <v>1054</v>
      </c>
      <c r="B1082" s="43" t="s">
        <v>319</v>
      </c>
      <c r="C1082" s="44" t="s">
        <v>1311</v>
      </c>
      <c r="D1082" s="43">
        <v>1961</v>
      </c>
      <c r="E1082" s="45" t="s">
        <v>77</v>
      </c>
      <c r="F1082" s="45" t="s">
        <v>349</v>
      </c>
      <c r="G1082" s="43">
        <v>5</v>
      </c>
      <c r="H1082" s="43">
        <v>3</v>
      </c>
      <c r="I1082" s="46">
        <v>2768.39</v>
      </c>
      <c r="J1082" s="46">
        <v>2484.38</v>
      </c>
      <c r="K1082" s="46">
        <v>1920.72</v>
      </c>
      <c r="L1082" s="43">
        <v>61</v>
      </c>
      <c r="M1082" s="65" t="s">
        <v>351</v>
      </c>
      <c r="N1082" s="2">
        <v>687093</v>
      </c>
      <c r="O1082" s="48">
        <f>(N1082-R1082)*93.79%</f>
        <v>612203.298465</v>
      </c>
      <c r="P1082" s="48">
        <f>(N1082-R1082)*6.21%*80%</f>
        <v>32428.041228000002</v>
      </c>
      <c r="Q1082" s="48">
        <f>(N1082-R1082)*6.21%*20%</f>
        <v>8107.0103070000005</v>
      </c>
      <c r="R1082" s="48">
        <f>N1082*5%</f>
        <v>34354.65</v>
      </c>
      <c r="S1082" s="48">
        <f>N1082/J1082</f>
        <v>276.5651792398908</v>
      </c>
      <c r="T1082" s="2">
        <f>T1074</f>
        <v>4360</v>
      </c>
      <c r="U1082" s="4" t="s">
        <v>1338</v>
      </c>
      <c r="V1082" s="3"/>
    </row>
    <row r="1083" spans="1:22" ht="48.75" customHeight="1">
      <c r="A1083" s="100" t="s">
        <v>1055</v>
      </c>
      <c r="B1083" s="100" t="s">
        <v>320</v>
      </c>
      <c r="C1083" s="88" t="s">
        <v>301</v>
      </c>
      <c r="D1083" s="100">
        <v>1962</v>
      </c>
      <c r="E1083" s="102" t="s">
        <v>77</v>
      </c>
      <c r="F1083" s="102" t="s">
        <v>349</v>
      </c>
      <c r="G1083" s="100">
        <v>5</v>
      </c>
      <c r="H1083" s="100">
        <v>3</v>
      </c>
      <c r="I1083" s="101">
        <v>2710.14</v>
      </c>
      <c r="J1083" s="101">
        <v>2439.29</v>
      </c>
      <c r="K1083" s="101">
        <v>1997.26</v>
      </c>
      <c r="L1083" s="100">
        <v>121</v>
      </c>
      <c r="M1083" s="65" t="s">
        <v>351</v>
      </c>
      <c r="N1083" s="2">
        <v>927309</v>
      </c>
      <c r="O1083" s="48">
        <f>(N1083-R1083)*93.79%</f>
        <v>826236.9555450001</v>
      </c>
      <c r="P1083" s="48">
        <f>(N1083-R1083)*6.21%*80%</f>
        <v>43765.27556400001</v>
      </c>
      <c r="Q1083" s="48">
        <f>(N1083-R1083)*6.21%*20%</f>
        <v>10941.318891000003</v>
      </c>
      <c r="R1083" s="48">
        <f>N1083*5%</f>
        <v>46365.450000000004</v>
      </c>
      <c r="S1083" s="48">
        <f>N1083/J1083</f>
        <v>380.1552910888004</v>
      </c>
      <c r="T1083" s="2">
        <f>T1075</f>
        <v>4360</v>
      </c>
      <c r="U1083" s="4" t="s">
        <v>1338</v>
      </c>
      <c r="V1083" s="3"/>
    </row>
    <row r="1084" spans="1:22" ht="60.75" customHeight="1">
      <c r="A1084" s="100"/>
      <c r="B1084" s="100"/>
      <c r="C1084" s="88"/>
      <c r="D1084" s="100"/>
      <c r="E1084" s="102"/>
      <c r="F1084" s="102"/>
      <c r="G1084" s="100"/>
      <c r="H1084" s="100"/>
      <c r="I1084" s="101"/>
      <c r="J1084" s="101"/>
      <c r="K1084" s="101"/>
      <c r="L1084" s="100"/>
      <c r="M1084" s="65" t="s">
        <v>1352</v>
      </c>
      <c r="N1084" s="2">
        <v>1787386</v>
      </c>
      <c r="O1084" s="48">
        <f>(N1084-R1084)*93.79%</f>
        <v>1592569.86293</v>
      </c>
      <c r="P1084" s="48">
        <f>(N1084-R1084)*6.21%*80%</f>
        <v>84357.469656</v>
      </c>
      <c r="Q1084" s="48">
        <f>(N1084-R1084)*6.21%*20%</f>
        <v>21089.367414</v>
      </c>
      <c r="R1084" s="48">
        <f>N1084*5%</f>
        <v>89369.3</v>
      </c>
      <c r="S1084" s="48">
        <f>N1084/J1083</f>
        <v>732.748463692304</v>
      </c>
      <c r="T1084" s="2">
        <f>T1076</f>
        <v>4360</v>
      </c>
      <c r="U1084" s="4" t="s">
        <v>1338</v>
      </c>
      <c r="V1084" s="3"/>
    </row>
    <row r="1085" spans="1:22" ht="73.5" customHeight="1">
      <c r="A1085" s="100"/>
      <c r="B1085" s="100"/>
      <c r="C1085" s="88"/>
      <c r="D1085" s="100"/>
      <c r="E1085" s="102"/>
      <c r="F1085" s="102"/>
      <c r="G1085" s="100"/>
      <c r="H1085" s="100"/>
      <c r="I1085" s="101"/>
      <c r="J1085" s="101"/>
      <c r="K1085" s="101"/>
      <c r="L1085" s="100"/>
      <c r="M1085" s="65" t="s">
        <v>1350</v>
      </c>
      <c r="N1085" s="2">
        <v>420782</v>
      </c>
      <c r="O1085" s="48">
        <f>(N1085-R1085)*93.79%</f>
        <v>374918.86591000005</v>
      </c>
      <c r="P1085" s="48">
        <f>(N1085-R1085)*6.21%*80%</f>
        <v>19859.227272000004</v>
      </c>
      <c r="Q1085" s="48">
        <f>(N1085-R1085)*6.21%*20%</f>
        <v>4964.806818000001</v>
      </c>
      <c r="R1085" s="48">
        <f>N1085*5%</f>
        <v>21039.100000000002</v>
      </c>
      <c r="S1085" s="48">
        <f>N1085/J1083</f>
        <v>172.5018345502175</v>
      </c>
      <c r="T1085" s="2">
        <f>T1078</f>
        <v>4360</v>
      </c>
      <c r="U1085" s="4" t="s">
        <v>1338</v>
      </c>
      <c r="V1085" s="3"/>
    </row>
    <row r="1086" spans="1:22" ht="48.75" customHeight="1">
      <c r="A1086" s="100"/>
      <c r="B1086" s="100"/>
      <c r="C1086" s="88"/>
      <c r="D1086" s="100"/>
      <c r="E1086" s="102"/>
      <c r="F1086" s="102"/>
      <c r="G1086" s="100"/>
      <c r="H1086" s="100"/>
      <c r="I1086" s="101"/>
      <c r="J1086" s="101"/>
      <c r="K1086" s="101"/>
      <c r="L1086" s="100"/>
      <c r="M1086" s="65" t="s">
        <v>350</v>
      </c>
      <c r="N1086" s="2">
        <v>459819</v>
      </c>
      <c r="O1086" s="48">
        <f>(N1086-R1086)*93.79%</f>
        <v>409701.028095</v>
      </c>
      <c r="P1086" s="48">
        <f>(N1086-R1086)*6.21%*80%</f>
        <v>21701.617524</v>
      </c>
      <c r="Q1086" s="48">
        <f>(N1086-R1086)*6.21%*20%</f>
        <v>5425.404381</v>
      </c>
      <c r="R1086" s="48">
        <f>N1086*5%</f>
        <v>22990.95</v>
      </c>
      <c r="S1086" s="48">
        <f>N1086/J1083</f>
        <v>188.50526177699248</v>
      </c>
      <c r="T1086" s="2">
        <f>T1079</f>
        <v>4360</v>
      </c>
      <c r="U1086" s="4" t="s">
        <v>1338</v>
      </c>
      <c r="V1086" s="3"/>
    </row>
    <row r="1087" spans="1:22" ht="25.5" customHeight="1">
      <c r="A1087" s="100"/>
      <c r="B1087" s="100"/>
      <c r="C1087" s="88"/>
      <c r="D1087" s="100"/>
      <c r="E1087" s="102"/>
      <c r="F1087" s="102"/>
      <c r="G1087" s="100"/>
      <c r="H1087" s="100"/>
      <c r="I1087" s="101"/>
      <c r="J1087" s="101"/>
      <c r="K1087" s="101"/>
      <c r="L1087" s="100"/>
      <c r="M1087" s="65" t="s">
        <v>67</v>
      </c>
      <c r="N1087" s="2">
        <f>SUM(N1083:N1086)</f>
        <v>3595296</v>
      </c>
      <c r="O1087" s="2">
        <v>3203426</v>
      </c>
      <c r="P1087" s="2">
        <f>SUM(P1083:P1086)</f>
        <v>169683.59001600003</v>
      </c>
      <c r="Q1087" s="2">
        <f>SUM(Q1083:Q1086)</f>
        <v>42420.89750400001</v>
      </c>
      <c r="R1087" s="2">
        <f>SUM(R1083:R1086)</f>
        <v>179764.80000000002</v>
      </c>
      <c r="S1087" s="48">
        <f>N1087/J1083</f>
        <v>1473.9108511083143</v>
      </c>
      <c r="T1087" s="2">
        <f>T1079</f>
        <v>4360</v>
      </c>
      <c r="U1087" s="4"/>
      <c r="V1087" s="3"/>
    </row>
    <row r="1088" spans="1:22" ht="31.5" customHeight="1">
      <c r="A1088" s="100" t="s">
        <v>1056</v>
      </c>
      <c r="B1088" s="100" t="s">
        <v>321</v>
      </c>
      <c r="C1088" s="88" t="s">
        <v>302</v>
      </c>
      <c r="D1088" s="100">
        <v>1968</v>
      </c>
      <c r="E1088" s="102" t="s">
        <v>77</v>
      </c>
      <c r="F1088" s="102" t="s">
        <v>349</v>
      </c>
      <c r="G1088" s="100">
        <v>5</v>
      </c>
      <c r="H1088" s="100">
        <v>4</v>
      </c>
      <c r="I1088" s="101">
        <v>3847.13</v>
      </c>
      <c r="J1088" s="101">
        <v>3376.05</v>
      </c>
      <c r="K1088" s="101">
        <v>2329.38</v>
      </c>
      <c r="L1088" s="100">
        <v>161</v>
      </c>
      <c r="M1088" s="65" t="s">
        <v>351</v>
      </c>
      <c r="N1088" s="2">
        <v>1136017</v>
      </c>
      <c r="O1088" s="48">
        <f>(N1088-R1088)*93.79%</f>
        <v>1012196.827085</v>
      </c>
      <c r="P1088" s="48">
        <f>(N1088-R1088)*6.21%*80%</f>
        <v>53615.458332</v>
      </c>
      <c r="Q1088" s="48">
        <f>(N1088-R1088)*6.21%*20%</f>
        <v>13403.864583</v>
      </c>
      <c r="R1088" s="48">
        <f>N1088*5%</f>
        <v>56800.850000000006</v>
      </c>
      <c r="S1088" s="48">
        <f>N1088/J1088</f>
        <v>336.4929429362717</v>
      </c>
      <c r="T1088" s="2">
        <f>T1079</f>
        <v>4360</v>
      </c>
      <c r="U1088" s="4" t="s">
        <v>1338</v>
      </c>
      <c r="V1088" s="3"/>
    </row>
    <row r="1089" spans="1:22" ht="63.75" customHeight="1">
      <c r="A1089" s="100"/>
      <c r="B1089" s="100"/>
      <c r="C1089" s="88"/>
      <c r="D1089" s="100"/>
      <c r="E1089" s="102"/>
      <c r="F1089" s="102"/>
      <c r="G1089" s="100"/>
      <c r="H1089" s="100"/>
      <c r="I1089" s="101"/>
      <c r="J1089" s="101"/>
      <c r="K1089" s="101"/>
      <c r="L1089" s="100"/>
      <c r="M1089" s="65" t="s">
        <v>1352</v>
      </c>
      <c r="N1089" s="2">
        <v>2216769</v>
      </c>
      <c r="O1089" s="48">
        <f>(N1089-R1089)*93.79%</f>
        <v>1975152.262845</v>
      </c>
      <c r="P1089" s="48">
        <f>(N1089-R1089)*6.21%*80%</f>
        <v>104622.629724</v>
      </c>
      <c r="Q1089" s="48">
        <f>(N1089-R1089)*6.21%*20%</f>
        <v>26155.657431</v>
      </c>
      <c r="R1089" s="48">
        <f>N1089*5%</f>
        <v>110838.45000000001</v>
      </c>
      <c r="S1089" s="48">
        <f>N1089/J1088</f>
        <v>656.6161638601324</v>
      </c>
      <c r="T1089" s="2">
        <f>T1082</f>
        <v>4360</v>
      </c>
      <c r="U1089" s="4" t="s">
        <v>1338</v>
      </c>
      <c r="V1089" s="3"/>
    </row>
    <row r="1090" spans="1:22" ht="81.75" customHeight="1">
      <c r="A1090" s="100"/>
      <c r="B1090" s="100"/>
      <c r="C1090" s="88"/>
      <c r="D1090" s="100"/>
      <c r="E1090" s="102"/>
      <c r="F1090" s="102"/>
      <c r="G1090" s="100"/>
      <c r="H1090" s="100"/>
      <c r="I1090" s="101"/>
      <c r="J1090" s="101"/>
      <c r="K1090" s="101"/>
      <c r="L1090" s="100"/>
      <c r="M1090" s="65" t="s">
        <v>1350</v>
      </c>
      <c r="N1090" s="2">
        <v>567224</v>
      </c>
      <c r="O1090" s="48">
        <f>(N1090-R1090)*93.79%</f>
        <v>505399.4201200001</v>
      </c>
      <c r="P1090" s="48">
        <f>(N1090-R1090)*6.21%*80%</f>
        <v>26770.70390400001</v>
      </c>
      <c r="Q1090" s="48">
        <f>(N1090-R1090)*6.21%*20%</f>
        <v>6692.675976000002</v>
      </c>
      <c r="R1090" s="48">
        <f>N1090*5%</f>
        <v>28361.2</v>
      </c>
      <c r="S1090" s="48">
        <f>N1090/J1088</f>
        <v>168.01409931724945</v>
      </c>
      <c r="T1090" s="2">
        <f>T1084</f>
        <v>4360</v>
      </c>
      <c r="U1090" s="4" t="s">
        <v>1338</v>
      </c>
      <c r="V1090" s="3"/>
    </row>
    <row r="1091" spans="1:22" ht="42" customHeight="1">
      <c r="A1091" s="100"/>
      <c r="B1091" s="100"/>
      <c r="C1091" s="88"/>
      <c r="D1091" s="100"/>
      <c r="E1091" s="102"/>
      <c r="F1091" s="102"/>
      <c r="G1091" s="100"/>
      <c r="H1091" s="100"/>
      <c r="I1091" s="101"/>
      <c r="J1091" s="101"/>
      <c r="K1091" s="101"/>
      <c r="L1091" s="100"/>
      <c r="M1091" s="65" t="s">
        <v>350</v>
      </c>
      <c r="N1091" s="2">
        <v>699664</v>
      </c>
      <c r="O1091" s="48">
        <f>(N1091-R1091)*93.79%</f>
        <v>623404.1223200001</v>
      </c>
      <c r="P1091" s="48">
        <f>(N1091-R1091)*6.21%*80%</f>
        <v>33021.34214400001</v>
      </c>
      <c r="Q1091" s="48">
        <f>(N1091-R1091)*6.21%*20%</f>
        <v>8255.335536000002</v>
      </c>
      <c r="R1091" s="48">
        <f>N1091*5%</f>
        <v>34983.200000000004</v>
      </c>
      <c r="S1091" s="48">
        <f>N1091/J1088</f>
        <v>207.24337613483212</v>
      </c>
      <c r="T1091" s="2">
        <f>T1084</f>
        <v>4360</v>
      </c>
      <c r="U1091" s="4" t="s">
        <v>1338</v>
      </c>
      <c r="V1091" s="3"/>
    </row>
    <row r="1092" spans="1:22" ht="27.75" customHeight="1">
      <c r="A1092" s="100"/>
      <c r="B1092" s="100"/>
      <c r="C1092" s="88"/>
      <c r="D1092" s="100"/>
      <c r="E1092" s="102"/>
      <c r="F1092" s="102"/>
      <c r="G1092" s="100"/>
      <c r="H1092" s="100"/>
      <c r="I1092" s="101"/>
      <c r="J1092" s="101"/>
      <c r="K1092" s="101"/>
      <c r="L1092" s="100"/>
      <c r="M1092" s="65" t="s">
        <v>67</v>
      </c>
      <c r="N1092" s="2">
        <f>SUM(N1088:N1091)</f>
        <v>4619674</v>
      </c>
      <c r="O1092" s="2">
        <v>4116152</v>
      </c>
      <c r="P1092" s="2">
        <f>SUM(P1088:P1091)</f>
        <v>218030.134104</v>
      </c>
      <c r="Q1092" s="2">
        <f>SUM(Q1088:Q1091)</f>
        <v>54507.533526</v>
      </c>
      <c r="R1092" s="2">
        <f>SUM(R1088:R1091)</f>
        <v>230983.70000000004</v>
      </c>
      <c r="S1092" s="48">
        <f>N1092/J1088</f>
        <v>1368.3665822484857</v>
      </c>
      <c r="T1092" s="2">
        <f>T1085</f>
        <v>4360</v>
      </c>
      <c r="U1092" s="4"/>
      <c r="V1092" s="3"/>
    </row>
    <row r="1093" spans="1:22" ht="90.75" customHeight="1">
      <c r="A1093" s="43" t="s">
        <v>1057</v>
      </c>
      <c r="B1093" s="43" t="s">
        <v>322</v>
      </c>
      <c r="C1093" s="44" t="s">
        <v>866</v>
      </c>
      <c r="D1093" s="43">
        <v>1962</v>
      </c>
      <c r="E1093" s="45" t="s">
        <v>77</v>
      </c>
      <c r="F1093" s="45" t="s">
        <v>349</v>
      </c>
      <c r="G1093" s="43">
        <v>4</v>
      </c>
      <c r="H1093" s="43">
        <v>3</v>
      </c>
      <c r="I1093" s="46">
        <v>2309.55</v>
      </c>
      <c r="J1093" s="46">
        <v>2142.46</v>
      </c>
      <c r="K1093" s="46">
        <v>1578.16</v>
      </c>
      <c r="L1093" s="43">
        <v>42</v>
      </c>
      <c r="M1093" s="65" t="s">
        <v>351</v>
      </c>
      <c r="N1093" s="2">
        <v>511333</v>
      </c>
      <c r="O1093" s="48">
        <f aca="true" t="shared" si="155" ref="O1093:O1098">(N1093-R1093)*93.79%</f>
        <v>455600.259665</v>
      </c>
      <c r="P1093" s="48">
        <f aca="true" t="shared" si="156" ref="P1093:P1098">(N1093-R1093)*6.21%*80%</f>
        <v>24132.872268000003</v>
      </c>
      <c r="Q1093" s="48">
        <f aca="true" t="shared" si="157" ref="Q1093:Q1098">(N1093-R1093)*6.21%*20%</f>
        <v>6033.218067000001</v>
      </c>
      <c r="R1093" s="48">
        <f aca="true" t="shared" si="158" ref="R1093:R1098">N1093*5%</f>
        <v>25566.65</v>
      </c>
      <c r="S1093" s="48">
        <f>N1093/J1093</f>
        <v>238.666299487505</v>
      </c>
      <c r="T1093" s="2">
        <f>T1087</f>
        <v>4360</v>
      </c>
      <c r="U1093" s="4" t="s">
        <v>1338</v>
      </c>
      <c r="V1093" s="3"/>
    </row>
    <row r="1094" spans="1:22" ht="75.75" customHeight="1">
      <c r="A1094" s="43" t="s">
        <v>1058</v>
      </c>
      <c r="B1094" s="43" t="s">
        <v>323</v>
      </c>
      <c r="C1094" s="44" t="s">
        <v>1312</v>
      </c>
      <c r="D1094" s="43">
        <v>1963</v>
      </c>
      <c r="E1094" s="45" t="s">
        <v>77</v>
      </c>
      <c r="F1094" s="45" t="s">
        <v>349</v>
      </c>
      <c r="G1094" s="43">
        <v>5</v>
      </c>
      <c r="H1094" s="43">
        <v>6</v>
      </c>
      <c r="I1094" s="46">
        <v>5338.24</v>
      </c>
      <c r="J1094" s="46">
        <v>4675.19</v>
      </c>
      <c r="K1094" s="46">
        <v>4090.85</v>
      </c>
      <c r="L1094" s="43">
        <v>236</v>
      </c>
      <c r="M1094" s="65" t="s">
        <v>351</v>
      </c>
      <c r="N1094" s="2">
        <v>1174720</v>
      </c>
      <c r="O1094" s="48">
        <f t="shared" si="155"/>
        <v>1046681.3936000001</v>
      </c>
      <c r="P1094" s="48">
        <f t="shared" si="156"/>
        <v>55442.08512</v>
      </c>
      <c r="Q1094" s="48">
        <f t="shared" si="157"/>
        <v>13860.52128</v>
      </c>
      <c r="R1094" s="48">
        <f t="shared" si="158"/>
        <v>58736</v>
      </c>
      <c r="S1094" s="48">
        <f>N1094/J1094</f>
        <v>251.26679343513314</v>
      </c>
      <c r="T1094" s="2">
        <f>T1090</f>
        <v>4360</v>
      </c>
      <c r="U1094" s="4" t="s">
        <v>1338</v>
      </c>
      <c r="V1094" s="3"/>
    </row>
    <row r="1095" spans="1:22" ht="43.5" customHeight="1">
      <c r="A1095" s="100" t="s">
        <v>1059</v>
      </c>
      <c r="B1095" s="100" t="s">
        <v>324</v>
      </c>
      <c r="C1095" s="88" t="s">
        <v>437</v>
      </c>
      <c r="D1095" s="100">
        <v>1978</v>
      </c>
      <c r="E1095" s="102" t="s">
        <v>77</v>
      </c>
      <c r="F1095" s="102" t="s">
        <v>349</v>
      </c>
      <c r="G1095" s="100">
        <v>12</v>
      </c>
      <c r="H1095" s="100">
        <v>1</v>
      </c>
      <c r="I1095" s="101">
        <v>4636.15</v>
      </c>
      <c r="J1095" s="101">
        <v>3873.56</v>
      </c>
      <c r="K1095" s="101">
        <v>3196.03</v>
      </c>
      <c r="L1095" s="100">
        <v>160</v>
      </c>
      <c r="M1095" s="65" t="s">
        <v>436</v>
      </c>
      <c r="N1095" s="2">
        <v>2438222</v>
      </c>
      <c r="O1095" s="48">
        <f t="shared" si="155"/>
        <v>2172467.99311</v>
      </c>
      <c r="P1095" s="48">
        <f t="shared" si="156"/>
        <v>115074.32551200001</v>
      </c>
      <c r="Q1095" s="48">
        <f t="shared" si="157"/>
        <v>28768.581378000003</v>
      </c>
      <c r="R1095" s="48">
        <f t="shared" si="158"/>
        <v>121911.1</v>
      </c>
      <c r="S1095" s="48">
        <f>N1095/J1095</f>
        <v>629.4524933136443</v>
      </c>
      <c r="T1095" s="2">
        <f>T1090</f>
        <v>4360</v>
      </c>
      <c r="U1095" s="4" t="s">
        <v>1338</v>
      </c>
      <c r="V1095" s="3"/>
    </row>
    <row r="1096" spans="1:22" ht="78" customHeight="1">
      <c r="A1096" s="100"/>
      <c r="B1096" s="100"/>
      <c r="C1096" s="88"/>
      <c r="D1096" s="100"/>
      <c r="E1096" s="102"/>
      <c r="F1096" s="102"/>
      <c r="G1096" s="100"/>
      <c r="H1096" s="100"/>
      <c r="I1096" s="101"/>
      <c r="J1096" s="101"/>
      <c r="K1096" s="101"/>
      <c r="L1096" s="100"/>
      <c r="M1096" s="65" t="s">
        <v>1350</v>
      </c>
      <c r="N1096" s="2">
        <v>385961</v>
      </c>
      <c r="O1096" s="48">
        <f t="shared" si="155"/>
        <v>343893.180805</v>
      </c>
      <c r="P1096" s="48">
        <f t="shared" si="156"/>
        <v>18215.815356000003</v>
      </c>
      <c r="Q1096" s="48">
        <f t="shared" si="157"/>
        <v>4553.953839000001</v>
      </c>
      <c r="R1096" s="48">
        <f t="shared" si="158"/>
        <v>19298.05</v>
      </c>
      <c r="S1096" s="48">
        <f>N1096/J1095</f>
        <v>99.63986616962174</v>
      </c>
      <c r="T1096" s="2">
        <f>T1091</f>
        <v>4360</v>
      </c>
      <c r="U1096" s="4" t="s">
        <v>1338</v>
      </c>
      <c r="V1096" s="3"/>
    </row>
    <row r="1097" spans="1:22" ht="81.75" customHeight="1">
      <c r="A1097" s="100"/>
      <c r="B1097" s="100"/>
      <c r="C1097" s="88"/>
      <c r="D1097" s="100"/>
      <c r="E1097" s="102"/>
      <c r="F1097" s="102"/>
      <c r="G1097" s="100"/>
      <c r="H1097" s="100"/>
      <c r="I1097" s="101"/>
      <c r="J1097" s="101"/>
      <c r="K1097" s="101"/>
      <c r="L1097" s="100"/>
      <c r="M1097" s="65" t="s">
        <v>1356</v>
      </c>
      <c r="N1097" s="2">
        <v>698703</v>
      </c>
      <c r="O1097" s="48">
        <f t="shared" si="155"/>
        <v>622547.866515</v>
      </c>
      <c r="P1097" s="48">
        <f t="shared" si="156"/>
        <v>32975.986788</v>
      </c>
      <c r="Q1097" s="48">
        <f t="shared" si="157"/>
        <v>8243.996697</v>
      </c>
      <c r="R1097" s="48">
        <f t="shared" si="158"/>
        <v>34935.15</v>
      </c>
      <c r="S1097" s="48">
        <f>N1097/J1095</f>
        <v>180.37748221274487</v>
      </c>
      <c r="T1097" s="2">
        <f>T1093</f>
        <v>4360</v>
      </c>
      <c r="U1097" s="4" t="s">
        <v>1338</v>
      </c>
      <c r="V1097" s="3"/>
    </row>
    <row r="1098" spans="1:22" ht="40.5" customHeight="1">
      <c r="A1098" s="100"/>
      <c r="B1098" s="100"/>
      <c r="C1098" s="88"/>
      <c r="D1098" s="100"/>
      <c r="E1098" s="102"/>
      <c r="F1098" s="102"/>
      <c r="G1098" s="100"/>
      <c r="H1098" s="100"/>
      <c r="I1098" s="101"/>
      <c r="J1098" s="101"/>
      <c r="K1098" s="101"/>
      <c r="L1098" s="100"/>
      <c r="M1098" s="65" t="s">
        <v>350</v>
      </c>
      <c r="N1098" s="2">
        <v>737041</v>
      </c>
      <c r="O1098" s="48">
        <f t="shared" si="155"/>
        <v>656707.216205</v>
      </c>
      <c r="P1098" s="48">
        <f t="shared" si="156"/>
        <v>34785.387036</v>
      </c>
      <c r="Q1098" s="48">
        <f t="shared" si="157"/>
        <v>8696.346759</v>
      </c>
      <c r="R1098" s="48">
        <f t="shared" si="158"/>
        <v>36852.05</v>
      </c>
      <c r="S1098" s="48">
        <f>N1098/J1095</f>
        <v>190.27483761707578</v>
      </c>
      <c r="T1098" s="2">
        <f>T1093</f>
        <v>4360</v>
      </c>
      <c r="U1098" s="4" t="s">
        <v>1338</v>
      </c>
      <c r="V1098" s="3"/>
    </row>
    <row r="1099" spans="1:22" ht="28.5" customHeight="1">
      <c r="A1099" s="100"/>
      <c r="B1099" s="100"/>
      <c r="C1099" s="88"/>
      <c r="D1099" s="100"/>
      <c r="E1099" s="102"/>
      <c r="F1099" s="102"/>
      <c r="G1099" s="100"/>
      <c r="H1099" s="100"/>
      <c r="I1099" s="101"/>
      <c r="J1099" s="101"/>
      <c r="K1099" s="101"/>
      <c r="L1099" s="100"/>
      <c r="M1099" s="65" t="s">
        <v>67</v>
      </c>
      <c r="N1099" s="2">
        <f>SUM(N1095:N1098)</f>
        <v>4259927</v>
      </c>
      <c r="O1099" s="2">
        <f>SUM(O1095:O1098)</f>
        <v>3795616.256635</v>
      </c>
      <c r="P1099" s="2">
        <f>SUM(P1095:P1098)</f>
        <v>201051.51469200003</v>
      </c>
      <c r="Q1099" s="2">
        <f>SUM(Q1095:Q1098)</f>
        <v>50262.87867300001</v>
      </c>
      <c r="R1099" s="2">
        <f>SUM(R1095:R1098)</f>
        <v>212996.34999999998</v>
      </c>
      <c r="S1099" s="48">
        <f>N1099/J1095</f>
        <v>1099.7446793130866</v>
      </c>
      <c r="T1099" s="2">
        <f>T1093</f>
        <v>4360</v>
      </c>
      <c r="U1099" s="4"/>
      <c r="V1099" s="3"/>
    </row>
    <row r="1100" spans="1:22" ht="42" customHeight="1">
      <c r="A1100" s="100" t="s">
        <v>1060</v>
      </c>
      <c r="B1100" s="100" t="s">
        <v>325</v>
      </c>
      <c r="C1100" s="88" t="s">
        <v>438</v>
      </c>
      <c r="D1100" s="100">
        <v>1956</v>
      </c>
      <c r="E1100" s="102" t="s">
        <v>77</v>
      </c>
      <c r="F1100" s="102" t="s">
        <v>349</v>
      </c>
      <c r="G1100" s="100">
        <v>3</v>
      </c>
      <c r="H1100" s="100">
        <v>2</v>
      </c>
      <c r="I1100" s="101">
        <v>1259.01</v>
      </c>
      <c r="J1100" s="101">
        <v>1120.23</v>
      </c>
      <c r="K1100" s="101">
        <v>811.04</v>
      </c>
      <c r="L1100" s="100">
        <v>47</v>
      </c>
      <c r="M1100" s="65" t="s">
        <v>351</v>
      </c>
      <c r="N1100" s="2">
        <v>1086590</v>
      </c>
      <c r="O1100" s="48">
        <f aca="true" t="shared" si="159" ref="O1100:O1105">(N1100-R1100)*93.79%</f>
        <v>968157.1229500001</v>
      </c>
      <c r="P1100" s="48">
        <f aca="true" t="shared" si="160" ref="P1100:P1105">(N1100-R1100)*6.21%*80%</f>
        <v>51282.70164000001</v>
      </c>
      <c r="Q1100" s="48">
        <f aca="true" t="shared" si="161" ref="Q1100:Q1105">(N1100-R1100)*6.21%*20%</f>
        <v>12820.675410000002</v>
      </c>
      <c r="R1100" s="48">
        <f aca="true" t="shared" si="162" ref="R1100:R1105">N1100*5%</f>
        <v>54329.5</v>
      </c>
      <c r="S1100" s="48">
        <f>N1100/J1100</f>
        <v>969.9704524963623</v>
      </c>
      <c r="T1100" s="2">
        <f>T1094</f>
        <v>4360</v>
      </c>
      <c r="U1100" s="4" t="s">
        <v>1338</v>
      </c>
      <c r="V1100" s="3"/>
    </row>
    <row r="1101" spans="1:22" ht="72.75" customHeight="1">
      <c r="A1101" s="100"/>
      <c r="B1101" s="100"/>
      <c r="C1101" s="88"/>
      <c r="D1101" s="100"/>
      <c r="E1101" s="102"/>
      <c r="F1101" s="102"/>
      <c r="G1101" s="100"/>
      <c r="H1101" s="100"/>
      <c r="I1101" s="101"/>
      <c r="J1101" s="101"/>
      <c r="K1101" s="101"/>
      <c r="L1101" s="100"/>
      <c r="M1101" s="65" t="s">
        <v>1352</v>
      </c>
      <c r="N1101" s="2">
        <v>1102876</v>
      </c>
      <c r="O1101" s="48">
        <f t="shared" si="159"/>
        <v>982668.03038</v>
      </c>
      <c r="P1101" s="48">
        <f t="shared" si="160"/>
        <v>52051.335696</v>
      </c>
      <c r="Q1101" s="48">
        <f t="shared" si="161"/>
        <v>13012.833924</v>
      </c>
      <c r="R1101" s="48">
        <f t="shared" si="162"/>
        <v>55143.8</v>
      </c>
      <c r="S1101" s="48">
        <f>N1101/J1100</f>
        <v>984.5085384251448</v>
      </c>
      <c r="T1101" s="2">
        <f>T1095</f>
        <v>4360</v>
      </c>
      <c r="U1101" s="4" t="s">
        <v>1338</v>
      </c>
      <c r="V1101" s="3"/>
    </row>
    <row r="1102" spans="1:22" ht="86.25" customHeight="1">
      <c r="A1102" s="100"/>
      <c r="B1102" s="100"/>
      <c r="C1102" s="88"/>
      <c r="D1102" s="100"/>
      <c r="E1102" s="102"/>
      <c r="F1102" s="102"/>
      <c r="G1102" s="100"/>
      <c r="H1102" s="100"/>
      <c r="I1102" s="101"/>
      <c r="J1102" s="101"/>
      <c r="K1102" s="101"/>
      <c r="L1102" s="100"/>
      <c r="M1102" s="65" t="s">
        <v>1350</v>
      </c>
      <c r="N1102" s="2">
        <v>254240</v>
      </c>
      <c r="O1102" s="48">
        <f t="shared" si="159"/>
        <v>226529.1112</v>
      </c>
      <c r="P1102" s="48">
        <f t="shared" si="160"/>
        <v>11999.111040000002</v>
      </c>
      <c r="Q1102" s="48">
        <f t="shared" si="161"/>
        <v>2999.7777600000004</v>
      </c>
      <c r="R1102" s="48">
        <f t="shared" si="162"/>
        <v>12712</v>
      </c>
      <c r="S1102" s="48">
        <f>N1102/J1100</f>
        <v>226.9533934995492</v>
      </c>
      <c r="T1102" s="2">
        <f>T1096</f>
        <v>4360</v>
      </c>
      <c r="U1102" s="4" t="s">
        <v>1338</v>
      </c>
      <c r="V1102" s="3"/>
    </row>
    <row r="1103" spans="1:22" ht="47.25" customHeight="1">
      <c r="A1103" s="100"/>
      <c r="B1103" s="100"/>
      <c r="C1103" s="88"/>
      <c r="D1103" s="100"/>
      <c r="E1103" s="102"/>
      <c r="F1103" s="102"/>
      <c r="G1103" s="100"/>
      <c r="H1103" s="100"/>
      <c r="I1103" s="101"/>
      <c r="J1103" s="101"/>
      <c r="K1103" s="101"/>
      <c r="L1103" s="100"/>
      <c r="M1103" s="65" t="s">
        <v>414</v>
      </c>
      <c r="N1103" s="2">
        <v>299784</v>
      </c>
      <c r="O1103" s="48">
        <f t="shared" si="159"/>
        <v>267109.04292000004</v>
      </c>
      <c r="P1103" s="48">
        <f t="shared" si="160"/>
        <v>14148.605664</v>
      </c>
      <c r="Q1103" s="48">
        <f t="shared" si="161"/>
        <v>3537.151416</v>
      </c>
      <c r="R1103" s="48">
        <f t="shared" si="162"/>
        <v>14989.2</v>
      </c>
      <c r="S1103" s="48">
        <f>N1103/J1100</f>
        <v>267.60933022682843</v>
      </c>
      <c r="T1103" s="2">
        <f>T1097</f>
        <v>4360</v>
      </c>
      <c r="U1103" s="4" t="s">
        <v>1338</v>
      </c>
      <c r="V1103" s="3"/>
    </row>
    <row r="1104" spans="1:22" ht="48" customHeight="1">
      <c r="A1104" s="100"/>
      <c r="B1104" s="100"/>
      <c r="C1104" s="88"/>
      <c r="D1104" s="100"/>
      <c r="E1104" s="102"/>
      <c r="F1104" s="102"/>
      <c r="G1104" s="100"/>
      <c r="H1104" s="100"/>
      <c r="I1104" s="101"/>
      <c r="J1104" s="101"/>
      <c r="K1104" s="101"/>
      <c r="L1104" s="100"/>
      <c r="M1104" s="65" t="s">
        <v>350</v>
      </c>
      <c r="N1104" s="2">
        <v>297358</v>
      </c>
      <c r="O1104" s="48">
        <f t="shared" si="159"/>
        <v>264947.46479</v>
      </c>
      <c r="P1104" s="48">
        <f t="shared" si="160"/>
        <v>14034.108168</v>
      </c>
      <c r="Q1104" s="48">
        <f t="shared" si="161"/>
        <v>3508.527042</v>
      </c>
      <c r="R1104" s="48">
        <f t="shared" si="162"/>
        <v>14867.900000000001</v>
      </c>
      <c r="S1104" s="48">
        <f>N1104/J1100</f>
        <v>265.4437035251689</v>
      </c>
      <c r="T1104" s="2">
        <f>T1100</f>
        <v>4360</v>
      </c>
      <c r="U1104" s="4" t="s">
        <v>1338</v>
      </c>
      <c r="V1104" s="3"/>
    </row>
    <row r="1105" spans="1:22" ht="48" customHeight="1">
      <c r="A1105" s="100"/>
      <c r="B1105" s="100"/>
      <c r="C1105" s="88"/>
      <c r="D1105" s="100"/>
      <c r="E1105" s="102"/>
      <c r="F1105" s="102"/>
      <c r="G1105" s="100"/>
      <c r="H1105" s="100"/>
      <c r="I1105" s="101"/>
      <c r="J1105" s="101"/>
      <c r="K1105" s="101"/>
      <c r="L1105" s="100"/>
      <c r="M1105" s="65" t="s">
        <v>750</v>
      </c>
      <c r="N1105" s="2">
        <v>690311</v>
      </c>
      <c r="O1105" s="48">
        <f t="shared" si="159"/>
        <v>615070.552555</v>
      </c>
      <c r="P1105" s="48">
        <f t="shared" si="160"/>
        <v>32579.917955999998</v>
      </c>
      <c r="Q1105" s="48">
        <f t="shared" si="161"/>
        <v>8144.979488999999</v>
      </c>
      <c r="R1105" s="48">
        <f t="shared" si="162"/>
        <v>34515.55</v>
      </c>
      <c r="S1105" s="48">
        <f>N1105/J1100</f>
        <v>616.2225614382761</v>
      </c>
      <c r="T1105" s="2">
        <f>T1100</f>
        <v>4360</v>
      </c>
      <c r="U1105" s="4" t="s">
        <v>1338</v>
      </c>
      <c r="V1105" s="3"/>
    </row>
    <row r="1106" spans="1:22" ht="20.25" customHeight="1">
      <c r="A1106" s="100"/>
      <c r="B1106" s="100"/>
      <c r="C1106" s="88"/>
      <c r="D1106" s="100"/>
      <c r="E1106" s="102"/>
      <c r="F1106" s="102"/>
      <c r="G1106" s="100"/>
      <c r="H1106" s="100"/>
      <c r="I1106" s="101"/>
      <c r="J1106" s="101"/>
      <c r="K1106" s="101"/>
      <c r="L1106" s="100"/>
      <c r="M1106" s="65" t="s">
        <v>67</v>
      </c>
      <c r="N1106" s="2">
        <f>SUM(N1100:N1105)</f>
        <v>3731159</v>
      </c>
      <c r="O1106" s="2">
        <f>SUM(O1100:O1105)</f>
        <v>3324481.3247950003</v>
      </c>
      <c r="P1106" s="2">
        <f>SUM(P1100:P1105)</f>
        <v>176095.780164</v>
      </c>
      <c r="Q1106" s="2">
        <f>SUM(Q1100:Q1105)</f>
        <v>44023.945041</v>
      </c>
      <c r="R1106" s="2">
        <f>SUM(R1100:R1105)</f>
        <v>186557.95</v>
      </c>
      <c r="S1106" s="48">
        <f>N1106/J1100</f>
        <v>3330.70797961133</v>
      </c>
      <c r="T1106" s="2">
        <f>T1100</f>
        <v>4360</v>
      </c>
      <c r="U1106" s="4"/>
      <c r="V1106" s="3"/>
    </row>
    <row r="1107" spans="1:22" ht="33" customHeight="1">
      <c r="A1107" s="100" t="s">
        <v>1061</v>
      </c>
      <c r="B1107" s="100" t="s">
        <v>326</v>
      </c>
      <c r="C1107" s="88" t="s">
        <v>800</v>
      </c>
      <c r="D1107" s="100">
        <v>1977</v>
      </c>
      <c r="E1107" s="102" t="s">
        <v>77</v>
      </c>
      <c r="F1107" s="102" t="s">
        <v>349</v>
      </c>
      <c r="G1107" s="100">
        <v>5</v>
      </c>
      <c r="H1107" s="100">
        <v>12</v>
      </c>
      <c r="I1107" s="101">
        <v>9545.92</v>
      </c>
      <c r="J1107" s="101">
        <v>8314.71</v>
      </c>
      <c r="K1107" s="101">
        <v>7150.72</v>
      </c>
      <c r="L1107" s="100">
        <v>353</v>
      </c>
      <c r="M1107" s="65" t="s">
        <v>436</v>
      </c>
      <c r="N1107" s="2">
        <v>6318116</v>
      </c>
      <c r="O1107" s="48">
        <f>(N1107-R1107)*93.79%</f>
        <v>5629472.94658</v>
      </c>
      <c r="P1107" s="48">
        <f>(N1107-R1107)*6.21%*80%</f>
        <v>298189.80273600004</v>
      </c>
      <c r="Q1107" s="48">
        <f>(N1107-R1107)*6.21%*20%</f>
        <v>74547.45068400001</v>
      </c>
      <c r="R1107" s="48">
        <f>N1107*5%</f>
        <v>315905.80000000005</v>
      </c>
      <c r="S1107" s="48">
        <f>N1107/J1107</f>
        <v>759.8720821291423</v>
      </c>
      <c r="T1107" s="2">
        <f>T1101</f>
        <v>4360</v>
      </c>
      <c r="U1107" s="4" t="s">
        <v>1338</v>
      </c>
      <c r="V1107" s="3"/>
    </row>
    <row r="1108" spans="1:22" ht="42" customHeight="1">
      <c r="A1108" s="100"/>
      <c r="B1108" s="100"/>
      <c r="C1108" s="88"/>
      <c r="D1108" s="100"/>
      <c r="E1108" s="102"/>
      <c r="F1108" s="102"/>
      <c r="G1108" s="100"/>
      <c r="H1108" s="100"/>
      <c r="I1108" s="101"/>
      <c r="J1108" s="101"/>
      <c r="K1108" s="101"/>
      <c r="L1108" s="100"/>
      <c r="M1108" s="65" t="s">
        <v>453</v>
      </c>
      <c r="N1108" s="2">
        <v>1145192</v>
      </c>
      <c r="O1108" s="48">
        <f>(N1108-R1108)*93.79%</f>
        <v>1020371.79796</v>
      </c>
      <c r="P1108" s="48">
        <f>(N1108-R1108)*6.21%*80%</f>
        <v>54048.481632</v>
      </c>
      <c r="Q1108" s="48">
        <f>(N1108-R1108)*6.21%*20%</f>
        <v>13512.120408</v>
      </c>
      <c r="R1108" s="48">
        <f>N1108*5%</f>
        <v>57259.600000000006</v>
      </c>
      <c r="S1108" s="48">
        <f>N1108/J1107</f>
        <v>137.73084088320581</v>
      </c>
      <c r="T1108" s="2">
        <f>T1102</f>
        <v>4360</v>
      </c>
      <c r="U1108" s="4" t="s">
        <v>1338</v>
      </c>
      <c r="V1108" s="3"/>
    </row>
    <row r="1109" spans="1:22" ht="54" customHeight="1">
      <c r="A1109" s="100"/>
      <c r="B1109" s="100"/>
      <c r="C1109" s="88"/>
      <c r="D1109" s="100"/>
      <c r="E1109" s="102"/>
      <c r="F1109" s="102"/>
      <c r="G1109" s="100"/>
      <c r="H1109" s="100"/>
      <c r="I1109" s="101"/>
      <c r="J1109" s="101"/>
      <c r="K1109" s="101"/>
      <c r="L1109" s="100"/>
      <c r="M1109" s="65" t="s">
        <v>414</v>
      </c>
      <c r="N1109" s="2">
        <v>1495997</v>
      </c>
      <c r="O1109" s="48">
        <f>(N1109-R1109)*93.79%</f>
        <v>1332940.806985</v>
      </c>
      <c r="P1109" s="48">
        <f>(N1109-R1109)*6.21%*80%</f>
        <v>70605.074412</v>
      </c>
      <c r="Q1109" s="48">
        <f>(N1109-R1109)*6.21%*20%</f>
        <v>17651.268603</v>
      </c>
      <c r="R1109" s="48">
        <f>N1109*5%</f>
        <v>74799.85</v>
      </c>
      <c r="S1109" s="48">
        <f>N1109/J1107</f>
        <v>179.92172908014834</v>
      </c>
      <c r="T1109" s="2">
        <f>T1103</f>
        <v>4360</v>
      </c>
      <c r="U1109" s="4" t="s">
        <v>1338</v>
      </c>
      <c r="V1109" s="3"/>
    </row>
    <row r="1110" spans="1:22" ht="42.75" customHeight="1">
      <c r="A1110" s="100"/>
      <c r="B1110" s="100"/>
      <c r="C1110" s="88"/>
      <c r="D1110" s="100"/>
      <c r="E1110" s="102"/>
      <c r="F1110" s="102"/>
      <c r="G1110" s="100"/>
      <c r="H1110" s="100"/>
      <c r="I1110" s="101"/>
      <c r="J1110" s="101"/>
      <c r="K1110" s="101"/>
      <c r="L1110" s="100"/>
      <c r="M1110" s="65" t="s">
        <v>350</v>
      </c>
      <c r="N1110" s="2">
        <v>1193647</v>
      </c>
      <c r="O1110" s="48">
        <f>(N1110-R1110)*93.79%</f>
        <v>1063545.445235</v>
      </c>
      <c r="P1110" s="48">
        <f>(N1110-R1110)*6.21%*80%</f>
        <v>56335.363812</v>
      </c>
      <c r="Q1110" s="48">
        <f>(N1110-R1110)*6.21%*20%</f>
        <v>14083.840953</v>
      </c>
      <c r="R1110" s="48">
        <f>N1110*5%</f>
        <v>59682.350000000006</v>
      </c>
      <c r="S1110" s="48">
        <f>N1110/J1107</f>
        <v>143.5584644563671</v>
      </c>
      <c r="T1110" s="2">
        <f>T1103</f>
        <v>4360</v>
      </c>
      <c r="U1110" s="4" t="s">
        <v>1338</v>
      </c>
      <c r="V1110" s="3"/>
    </row>
    <row r="1111" spans="1:22" ht="36" customHeight="1">
      <c r="A1111" s="100"/>
      <c r="B1111" s="100"/>
      <c r="C1111" s="88"/>
      <c r="D1111" s="100"/>
      <c r="E1111" s="102"/>
      <c r="F1111" s="102"/>
      <c r="G1111" s="100"/>
      <c r="H1111" s="100"/>
      <c r="I1111" s="101"/>
      <c r="J1111" s="101"/>
      <c r="K1111" s="101"/>
      <c r="L1111" s="100"/>
      <c r="M1111" s="65" t="s">
        <v>67</v>
      </c>
      <c r="N1111" s="2">
        <f>SUM(N1107:N1110)</f>
        <v>10152952</v>
      </c>
      <c r="O1111" s="2">
        <v>9046330</v>
      </c>
      <c r="P1111" s="2">
        <f>SUM(P1107:P1110)</f>
        <v>479178.7225920001</v>
      </c>
      <c r="Q1111" s="2">
        <f>SUM(Q1107:Q1110)</f>
        <v>119794.68064800002</v>
      </c>
      <c r="R1111" s="2">
        <f>SUM(R1107:R1110)</f>
        <v>507647.6</v>
      </c>
      <c r="S1111" s="48">
        <f>N1111/J1107</f>
        <v>1221.0831165488635</v>
      </c>
      <c r="T1111" s="2">
        <f>T1103</f>
        <v>4360</v>
      </c>
      <c r="U1111" s="4"/>
      <c r="V1111" s="3"/>
    </row>
    <row r="1112" spans="1:22" ht="48.75" customHeight="1">
      <c r="A1112" s="100" t="s">
        <v>1062</v>
      </c>
      <c r="B1112" s="100" t="s">
        <v>1337</v>
      </c>
      <c r="C1112" s="88" t="s">
        <v>441</v>
      </c>
      <c r="D1112" s="100">
        <v>1969</v>
      </c>
      <c r="E1112" s="102" t="s">
        <v>77</v>
      </c>
      <c r="F1112" s="102" t="s">
        <v>349</v>
      </c>
      <c r="G1112" s="100">
        <v>3</v>
      </c>
      <c r="H1112" s="100">
        <v>2</v>
      </c>
      <c r="I1112" s="101">
        <v>1325.17</v>
      </c>
      <c r="J1112" s="101">
        <v>1229.42</v>
      </c>
      <c r="K1112" s="101">
        <v>682.18</v>
      </c>
      <c r="L1112" s="100">
        <v>52</v>
      </c>
      <c r="M1112" s="65" t="s">
        <v>351</v>
      </c>
      <c r="N1112" s="2">
        <v>1131834</v>
      </c>
      <c r="O1112" s="48">
        <f>(N1112-R1112)*93.79%</f>
        <v>1008469.7531700002</v>
      </c>
      <c r="P1112" s="48">
        <f>(N1112-R1112)*6.21%*80%</f>
        <v>53418.03746400001</v>
      </c>
      <c r="Q1112" s="48">
        <f>(N1112-R1112)*6.21%*20%</f>
        <v>13354.509366000002</v>
      </c>
      <c r="R1112" s="48">
        <f>N1112*5%</f>
        <v>56591.700000000004</v>
      </c>
      <c r="S1112" s="48">
        <f>N1112/J1112</f>
        <v>920.6243594540515</v>
      </c>
      <c r="T1112" s="2">
        <f>T1104</f>
        <v>4360</v>
      </c>
      <c r="U1112" s="4" t="s">
        <v>1338</v>
      </c>
      <c r="V1112" s="3"/>
    </row>
    <row r="1113" spans="1:22" ht="87" customHeight="1">
      <c r="A1113" s="100"/>
      <c r="B1113" s="100"/>
      <c r="C1113" s="88"/>
      <c r="D1113" s="100"/>
      <c r="E1113" s="102"/>
      <c r="F1113" s="102"/>
      <c r="G1113" s="100"/>
      <c r="H1113" s="100"/>
      <c r="I1113" s="101"/>
      <c r="J1113" s="101"/>
      <c r="K1113" s="101"/>
      <c r="L1113" s="100"/>
      <c r="M1113" s="65" t="s">
        <v>1350</v>
      </c>
      <c r="N1113" s="2">
        <v>138343</v>
      </c>
      <c r="O1113" s="48">
        <f>(N1113-R1113)*93.79%</f>
        <v>123264.30471500002</v>
      </c>
      <c r="P1113" s="48">
        <f>(N1113-R1113)*6.21%*80%</f>
        <v>6529.236228000002</v>
      </c>
      <c r="Q1113" s="48">
        <f>(N1113-R1113)*6.21%*20%</f>
        <v>1632.3090570000004</v>
      </c>
      <c r="R1113" s="48">
        <f>N1113*5%</f>
        <v>6917.150000000001</v>
      </c>
      <c r="S1113" s="48">
        <f>N1113/J1112</f>
        <v>112.52704527338093</v>
      </c>
      <c r="T1113" s="2">
        <f>T1107</f>
        <v>4360</v>
      </c>
      <c r="U1113" s="4" t="s">
        <v>1338</v>
      </c>
      <c r="V1113" s="3"/>
    </row>
    <row r="1114" spans="1:22" ht="49.5" customHeight="1">
      <c r="A1114" s="100"/>
      <c r="B1114" s="100"/>
      <c r="C1114" s="88"/>
      <c r="D1114" s="100"/>
      <c r="E1114" s="102"/>
      <c r="F1114" s="102"/>
      <c r="G1114" s="100"/>
      <c r="H1114" s="100"/>
      <c r="I1114" s="101"/>
      <c r="J1114" s="101"/>
      <c r="K1114" s="101"/>
      <c r="L1114" s="100"/>
      <c r="M1114" s="65" t="s">
        <v>350</v>
      </c>
      <c r="N1114" s="2">
        <v>253733</v>
      </c>
      <c r="O1114" s="48">
        <f>(N1114-R1114)*93.79%</f>
        <v>226077.371665</v>
      </c>
      <c r="P1114" s="48">
        <f>(N1114-R1114)*6.21%*80%</f>
        <v>11975.182668000001</v>
      </c>
      <c r="Q1114" s="48">
        <f>(N1114-R1114)*6.21%*20%</f>
        <v>2993.7956670000003</v>
      </c>
      <c r="R1114" s="48">
        <f>N1114*5%</f>
        <v>12686.650000000001</v>
      </c>
      <c r="S1114" s="48">
        <f>N1114/J1112</f>
        <v>206.384311301264</v>
      </c>
      <c r="T1114" s="2">
        <f>T1107</f>
        <v>4360</v>
      </c>
      <c r="U1114" s="4" t="s">
        <v>1338</v>
      </c>
      <c r="V1114" s="3"/>
    </row>
    <row r="1115" spans="1:22" ht="48" customHeight="1">
      <c r="A1115" s="100"/>
      <c r="B1115" s="100"/>
      <c r="C1115" s="88"/>
      <c r="D1115" s="100"/>
      <c r="E1115" s="102"/>
      <c r="F1115" s="102"/>
      <c r="G1115" s="100"/>
      <c r="H1115" s="100"/>
      <c r="I1115" s="101"/>
      <c r="J1115" s="101"/>
      <c r="K1115" s="101"/>
      <c r="L1115" s="100"/>
      <c r="M1115" s="65" t="s">
        <v>750</v>
      </c>
      <c r="N1115" s="2">
        <v>1031986</v>
      </c>
      <c r="O1115" s="48">
        <f>(N1115-R1115)*93.79%</f>
        <v>919504.68593</v>
      </c>
      <c r="P1115" s="48">
        <f>(N1115-R1115)*6.21%*80%</f>
        <v>48705.611256000004</v>
      </c>
      <c r="Q1115" s="48">
        <f>(N1115-R1115)*6.21%*20%</f>
        <v>12176.402814000001</v>
      </c>
      <c r="R1115" s="48">
        <f>N1115*5%</f>
        <v>51599.3</v>
      </c>
      <c r="S1115" s="48">
        <f>N1115/J1112</f>
        <v>839.4088269265181</v>
      </c>
      <c r="T1115" s="2">
        <f>T1109</f>
        <v>4360</v>
      </c>
      <c r="U1115" s="4" t="s">
        <v>1338</v>
      </c>
      <c r="V1115" s="3"/>
    </row>
    <row r="1116" spans="1:22" ht="36" customHeight="1">
      <c r="A1116" s="100"/>
      <c r="B1116" s="100"/>
      <c r="C1116" s="88"/>
      <c r="D1116" s="100"/>
      <c r="E1116" s="102"/>
      <c r="F1116" s="102"/>
      <c r="G1116" s="100"/>
      <c r="H1116" s="100"/>
      <c r="I1116" s="101"/>
      <c r="J1116" s="101"/>
      <c r="K1116" s="101"/>
      <c r="L1116" s="100"/>
      <c r="M1116" s="65" t="s">
        <v>67</v>
      </c>
      <c r="N1116" s="2">
        <f>SUM(N1112:N1115)</f>
        <v>2555896</v>
      </c>
      <c r="O1116" s="2">
        <f>SUM(O1112:O1115)</f>
        <v>2277316.11548</v>
      </c>
      <c r="P1116" s="2">
        <f>SUM(P1112:P1115)</f>
        <v>120628.06761600001</v>
      </c>
      <c r="Q1116" s="2">
        <f>SUM(Q1112:Q1115)</f>
        <v>30157.016904000004</v>
      </c>
      <c r="R1116" s="2">
        <f>SUM(R1112:R1115)</f>
        <v>127794.8</v>
      </c>
      <c r="S1116" s="48">
        <f>N1116/J1112</f>
        <v>2078.9445429552147</v>
      </c>
      <c r="T1116" s="2">
        <f>T1109</f>
        <v>4360</v>
      </c>
      <c r="U1116" s="4"/>
      <c r="V1116" s="3"/>
    </row>
    <row r="1117" spans="1:22" ht="99.75" customHeight="1">
      <c r="A1117" s="43" t="s">
        <v>1063</v>
      </c>
      <c r="B1117" s="43" t="s">
        <v>327</v>
      </c>
      <c r="C1117" s="44" t="s">
        <v>439</v>
      </c>
      <c r="D1117" s="43">
        <v>1968</v>
      </c>
      <c r="E1117" s="45" t="s">
        <v>77</v>
      </c>
      <c r="F1117" s="45" t="s">
        <v>349</v>
      </c>
      <c r="G1117" s="43">
        <v>5</v>
      </c>
      <c r="H1117" s="43">
        <v>4</v>
      </c>
      <c r="I1117" s="46">
        <v>2971.37</v>
      </c>
      <c r="J1117" s="46">
        <v>2558.57</v>
      </c>
      <c r="K1117" s="46">
        <v>2161.11</v>
      </c>
      <c r="L1117" s="43">
        <v>128</v>
      </c>
      <c r="M1117" s="65" t="s">
        <v>351</v>
      </c>
      <c r="N1117" s="2">
        <v>720244</v>
      </c>
      <c r="O1117" s="48">
        <f>(N1117-R1117)*93.79%</f>
        <v>641741.00522</v>
      </c>
      <c r="P1117" s="48">
        <f>(N1117-R1117)*6.21%*80%</f>
        <v>33992.635824000005</v>
      </c>
      <c r="Q1117" s="48">
        <f>(N1117-R1117)*6.21%*20%</f>
        <v>8498.158956000001</v>
      </c>
      <c r="R1117" s="48">
        <f>N1117*5%</f>
        <v>36012.200000000004</v>
      </c>
      <c r="S1117" s="48">
        <f>N1117/J1117</f>
        <v>281.50255806954664</v>
      </c>
      <c r="T1117" s="2">
        <f>T1110</f>
        <v>4360</v>
      </c>
      <c r="U1117" s="4" t="s">
        <v>1338</v>
      </c>
      <c r="V1117" s="3"/>
    </row>
    <row r="1118" spans="1:22" ht="40.5" customHeight="1">
      <c r="A1118" s="100" t="s">
        <v>1064</v>
      </c>
      <c r="B1118" s="100" t="s">
        <v>328</v>
      </c>
      <c r="C1118" s="88" t="s">
        <v>440</v>
      </c>
      <c r="D1118" s="100">
        <v>1969</v>
      </c>
      <c r="E1118" s="102" t="s">
        <v>77</v>
      </c>
      <c r="F1118" s="102" t="s">
        <v>349</v>
      </c>
      <c r="G1118" s="100">
        <v>5</v>
      </c>
      <c r="H1118" s="100">
        <v>4</v>
      </c>
      <c r="I1118" s="101">
        <v>3884.06</v>
      </c>
      <c r="J1118" s="101">
        <v>3366.46</v>
      </c>
      <c r="K1118" s="101">
        <v>2489.66</v>
      </c>
      <c r="L1118" s="100">
        <v>160</v>
      </c>
      <c r="M1118" s="65" t="s">
        <v>351</v>
      </c>
      <c r="N1118" s="2">
        <v>811114</v>
      </c>
      <c r="O1118" s="48">
        <f>(N1118-R1118)*93.79%</f>
        <v>722706.6295700001</v>
      </c>
      <c r="P1118" s="48">
        <f>(N1118-R1118)*6.21%*80%</f>
        <v>38281.336344</v>
      </c>
      <c r="Q1118" s="48">
        <f>(N1118-R1118)*6.21%*20%</f>
        <v>9570.334086</v>
      </c>
      <c r="R1118" s="48">
        <f>N1118*5%</f>
        <v>40555.700000000004</v>
      </c>
      <c r="S1118" s="48">
        <f>N1118/J1118</f>
        <v>240.93974085537923</v>
      </c>
      <c r="T1118" s="2">
        <f>T1111</f>
        <v>4360</v>
      </c>
      <c r="U1118" s="4" t="s">
        <v>1338</v>
      </c>
      <c r="V1118" s="3"/>
    </row>
    <row r="1119" spans="1:22" ht="81" customHeight="1">
      <c r="A1119" s="100"/>
      <c r="B1119" s="100"/>
      <c r="C1119" s="88"/>
      <c r="D1119" s="100"/>
      <c r="E1119" s="102"/>
      <c r="F1119" s="102"/>
      <c r="G1119" s="100"/>
      <c r="H1119" s="100"/>
      <c r="I1119" s="101"/>
      <c r="J1119" s="101"/>
      <c r="K1119" s="101"/>
      <c r="L1119" s="100"/>
      <c r="M1119" s="65" t="s">
        <v>1352</v>
      </c>
      <c r="N1119" s="2">
        <v>1705275</v>
      </c>
      <c r="O1119" s="48">
        <f>(N1119-R1119)*93.79%</f>
        <v>1519408.551375</v>
      </c>
      <c r="P1119" s="48">
        <f>(N1119-R1119)*6.21%*80%</f>
        <v>80482.15890000001</v>
      </c>
      <c r="Q1119" s="48">
        <f>(N1119-R1119)*6.21%*20%</f>
        <v>20120.539725000002</v>
      </c>
      <c r="R1119" s="48">
        <f>N1119*5%</f>
        <v>85263.75</v>
      </c>
      <c r="S1119" s="48">
        <f>N1119/J1118</f>
        <v>506.54842178430755</v>
      </c>
      <c r="T1119" s="2">
        <f>T1113</f>
        <v>4360</v>
      </c>
      <c r="U1119" s="4" t="s">
        <v>1338</v>
      </c>
      <c r="V1119" s="3"/>
    </row>
    <row r="1120" spans="1:22" ht="75" customHeight="1">
      <c r="A1120" s="100"/>
      <c r="B1120" s="100"/>
      <c r="C1120" s="88"/>
      <c r="D1120" s="100"/>
      <c r="E1120" s="102"/>
      <c r="F1120" s="102"/>
      <c r="G1120" s="100"/>
      <c r="H1120" s="100"/>
      <c r="I1120" s="101"/>
      <c r="J1120" s="101"/>
      <c r="K1120" s="101"/>
      <c r="L1120" s="100"/>
      <c r="M1120" s="65" t="s">
        <v>1350</v>
      </c>
      <c r="N1120" s="2">
        <v>505028</v>
      </c>
      <c r="O1120" s="48">
        <f>(N1120-R1120)*93.79%</f>
        <v>449982.47314</v>
      </c>
      <c r="P1120" s="48">
        <f>(N1120-R1120)*6.21%*80%</f>
        <v>23835.301488</v>
      </c>
      <c r="Q1120" s="48">
        <f>(N1120-R1120)*6.21%*20%</f>
        <v>5958.825372</v>
      </c>
      <c r="R1120" s="48">
        <f>N1120*5%</f>
        <v>25251.4</v>
      </c>
      <c r="S1120" s="48">
        <f>N1120/J1118</f>
        <v>150.01752582831818</v>
      </c>
      <c r="T1120" s="2">
        <f>T1114</f>
        <v>4360</v>
      </c>
      <c r="U1120" s="4" t="s">
        <v>1338</v>
      </c>
      <c r="V1120" s="3"/>
    </row>
    <row r="1121" spans="1:22" ht="39" customHeight="1">
      <c r="A1121" s="100"/>
      <c r="B1121" s="100"/>
      <c r="C1121" s="88"/>
      <c r="D1121" s="100"/>
      <c r="E1121" s="102"/>
      <c r="F1121" s="102"/>
      <c r="G1121" s="100"/>
      <c r="H1121" s="100"/>
      <c r="I1121" s="101"/>
      <c r="J1121" s="101"/>
      <c r="K1121" s="101"/>
      <c r="L1121" s="100"/>
      <c r="M1121" s="65" t="s">
        <v>350</v>
      </c>
      <c r="N1121" s="2">
        <v>594069</v>
      </c>
      <c r="O1121" s="48">
        <f>(N1121-R1121)*93.79%</f>
        <v>529318.4493450001</v>
      </c>
      <c r="P1121" s="48">
        <f>(N1121-R1121)*6.21%*80%</f>
        <v>28037.680524000003</v>
      </c>
      <c r="Q1121" s="48">
        <f>(N1121-R1121)*6.21%*20%</f>
        <v>7009.420131000001</v>
      </c>
      <c r="R1121" s="48">
        <f>N1121*5%</f>
        <v>29703.45</v>
      </c>
      <c r="S1121" s="48">
        <f>N1121/J1118</f>
        <v>176.4669712398187</v>
      </c>
      <c r="T1121" s="2">
        <f>T1115</f>
        <v>4360</v>
      </c>
      <c r="U1121" s="4" t="s">
        <v>1338</v>
      </c>
      <c r="V1121" s="3"/>
    </row>
    <row r="1122" spans="1:22" ht="23.25" customHeight="1">
      <c r="A1122" s="100"/>
      <c r="B1122" s="100"/>
      <c r="C1122" s="88"/>
      <c r="D1122" s="100"/>
      <c r="E1122" s="102"/>
      <c r="F1122" s="102"/>
      <c r="G1122" s="100"/>
      <c r="H1122" s="100"/>
      <c r="I1122" s="101"/>
      <c r="J1122" s="101"/>
      <c r="K1122" s="101"/>
      <c r="L1122" s="100"/>
      <c r="M1122" s="65" t="s">
        <v>67</v>
      </c>
      <c r="N1122" s="2">
        <f>SUM(N1118:N1121)</f>
        <v>3615486</v>
      </c>
      <c r="O1122" s="2">
        <v>3221417</v>
      </c>
      <c r="P1122" s="2">
        <f>SUM(P1118:P1121)</f>
        <v>170636.477256</v>
      </c>
      <c r="Q1122" s="2">
        <f>SUM(Q1118:Q1121)</f>
        <v>42659.119314</v>
      </c>
      <c r="R1122" s="2">
        <f>SUM(R1118:R1121)</f>
        <v>180774.30000000002</v>
      </c>
      <c r="S1122" s="48">
        <f>N1122/J1118</f>
        <v>1073.9726597078236</v>
      </c>
      <c r="T1122" s="2">
        <f>T1115</f>
        <v>4360</v>
      </c>
      <c r="U1122" s="4"/>
      <c r="V1122" s="3"/>
    </row>
    <row r="1123" spans="1:22" ht="26.25" customHeight="1">
      <c r="A1123" s="100" t="s">
        <v>1065</v>
      </c>
      <c r="B1123" s="100" t="s">
        <v>329</v>
      </c>
      <c r="C1123" s="88" t="s">
        <v>442</v>
      </c>
      <c r="D1123" s="100">
        <v>1978</v>
      </c>
      <c r="E1123" s="102" t="s">
        <v>77</v>
      </c>
      <c r="F1123" s="102" t="s">
        <v>349</v>
      </c>
      <c r="G1123" s="100">
        <v>3</v>
      </c>
      <c r="H1123" s="100">
        <v>3</v>
      </c>
      <c r="I1123" s="101">
        <v>1691.75</v>
      </c>
      <c r="J1123" s="101">
        <v>1521.38</v>
      </c>
      <c r="K1123" s="101">
        <v>1147.96</v>
      </c>
      <c r="L1123" s="100">
        <v>72</v>
      </c>
      <c r="M1123" s="65" t="s">
        <v>351</v>
      </c>
      <c r="N1123" s="2">
        <v>990815</v>
      </c>
      <c r="O1123" s="48">
        <f>(N1123-R1123)*93.79%</f>
        <v>882821.119075</v>
      </c>
      <c r="P1123" s="48">
        <f>(N1123-R1123)*6.21%*80%</f>
        <v>46762.504740000004</v>
      </c>
      <c r="Q1123" s="48">
        <f>(N1123-R1123)*6.21%*20%</f>
        <v>11690.626185000001</v>
      </c>
      <c r="R1123" s="48">
        <f>N1123*5%</f>
        <v>49540.75</v>
      </c>
      <c r="S1123" s="48">
        <f>N1123/J1123</f>
        <v>651.2606975246158</v>
      </c>
      <c r="T1123" s="2">
        <f>T1117</f>
        <v>4360</v>
      </c>
      <c r="U1123" s="4" t="s">
        <v>1338</v>
      </c>
      <c r="V1123" s="3"/>
    </row>
    <row r="1124" spans="1:22" ht="63.75" customHeight="1">
      <c r="A1124" s="100"/>
      <c r="B1124" s="100"/>
      <c r="C1124" s="88"/>
      <c r="D1124" s="100"/>
      <c r="E1124" s="102"/>
      <c r="F1124" s="102"/>
      <c r="G1124" s="100"/>
      <c r="H1124" s="100"/>
      <c r="I1124" s="101"/>
      <c r="J1124" s="101"/>
      <c r="K1124" s="101"/>
      <c r="L1124" s="100"/>
      <c r="M1124" s="65" t="s">
        <v>1352</v>
      </c>
      <c r="N1124" s="2">
        <v>948763</v>
      </c>
      <c r="O1124" s="48">
        <f>(N1124-R1124)*93.79%</f>
        <v>845352.576815</v>
      </c>
      <c r="P1124" s="48">
        <f>(N1124-R1124)*6.21%*80%</f>
        <v>44777.818548</v>
      </c>
      <c r="Q1124" s="48">
        <f>(N1124-R1124)*6.21%*20%</f>
        <v>11194.454637</v>
      </c>
      <c r="R1124" s="48">
        <f>N1124*5%</f>
        <v>47438.15</v>
      </c>
      <c r="S1124" s="48">
        <f>N1124/J1123</f>
        <v>623.6200028921111</v>
      </c>
      <c r="T1124" s="2">
        <f>T1118</f>
        <v>4360</v>
      </c>
      <c r="U1124" s="4" t="s">
        <v>1338</v>
      </c>
      <c r="V1124" s="3"/>
    </row>
    <row r="1125" spans="1:22" ht="74.25" customHeight="1">
      <c r="A1125" s="100"/>
      <c r="B1125" s="100"/>
      <c r="C1125" s="88"/>
      <c r="D1125" s="100"/>
      <c r="E1125" s="102"/>
      <c r="F1125" s="102"/>
      <c r="G1125" s="100"/>
      <c r="H1125" s="100"/>
      <c r="I1125" s="101"/>
      <c r="J1125" s="101"/>
      <c r="K1125" s="101"/>
      <c r="L1125" s="100"/>
      <c r="M1125" s="65" t="s">
        <v>1350</v>
      </c>
      <c r="N1125" s="2">
        <v>184545</v>
      </c>
      <c r="O1125" s="48">
        <f>(N1125-R1125)*93.79%</f>
        <v>164430.517725</v>
      </c>
      <c r="P1125" s="48">
        <f>(N1125-R1125)*6.21%*80%</f>
        <v>8709.785820000001</v>
      </c>
      <c r="Q1125" s="48">
        <f>(N1125-R1125)*6.21%*20%</f>
        <v>2177.4464550000002</v>
      </c>
      <c r="R1125" s="48">
        <f>N1125*5%</f>
        <v>9227.25</v>
      </c>
      <c r="S1125" s="48">
        <f>N1125/J1123</f>
        <v>121.30105562055502</v>
      </c>
      <c r="T1125" s="2">
        <f>T1119</f>
        <v>4360</v>
      </c>
      <c r="U1125" s="4" t="s">
        <v>1338</v>
      </c>
      <c r="V1125" s="3"/>
    </row>
    <row r="1126" spans="1:22" ht="45" customHeight="1">
      <c r="A1126" s="100"/>
      <c r="B1126" s="100"/>
      <c r="C1126" s="88"/>
      <c r="D1126" s="100"/>
      <c r="E1126" s="102"/>
      <c r="F1126" s="102"/>
      <c r="G1126" s="100"/>
      <c r="H1126" s="100"/>
      <c r="I1126" s="101"/>
      <c r="J1126" s="101"/>
      <c r="K1126" s="101"/>
      <c r="L1126" s="100"/>
      <c r="M1126" s="65" t="s">
        <v>414</v>
      </c>
      <c r="N1126" s="2">
        <v>139359</v>
      </c>
      <c r="O1126" s="48">
        <f>(N1126-R1126)*93.79%</f>
        <v>124169.565795</v>
      </c>
      <c r="P1126" s="48">
        <f>(N1126-R1126)*6.21%*80%</f>
        <v>6577.187363999999</v>
      </c>
      <c r="Q1126" s="48">
        <f>(N1126-R1126)*6.21%*20%</f>
        <v>1644.2968409999999</v>
      </c>
      <c r="R1126" s="48">
        <f>N1126*5%</f>
        <v>6967.950000000001</v>
      </c>
      <c r="S1126" s="48">
        <f>N1126/J1123</f>
        <v>91.60038912040383</v>
      </c>
      <c r="T1126" s="2">
        <f>T1120</f>
        <v>4360</v>
      </c>
      <c r="U1126" s="4" t="s">
        <v>1338</v>
      </c>
      <c r="V1126" s="3"/>
    </row>
    <row r="1127" spans="1:22" ht="33" customHeight="1">
      <c r="A1127" s="100"/>
      <c r="B1127" s="100"/>
      <c r="C1127" s="88"/>
      <c r="D1127" s="100"/>
      <c r="E1127" s="102"/>
      <c r="F1127" s="102"/>
      <c r="G1127" s="100"/>
      <c r="H1127" s="100"/>
      <c r="I1127" s="101"/>
      <c r="J1127" s="101"/>
      <c r="K1127" s="101"/>
      <c r="L1127" s="100"/>
      <c r="M1127" s="65" t="s">
        <v>350</v>
      </c>
      <c r="N1127" s="2">
        <v>379978</v>
      </c>
      <c r="O1127" s="48">
        <f>(N1127-R1127)*93.79%</f>
        <v>338562.29789</v>
      </c>
      <c r="P1127" s="48">
        <f>(N1127-R1127)*6.21%*80%</f>
        <v>17933.441688000003</v>
      </c>
      <c r="Q1127" s="48">
        <f>(N1127-R1127)*6.21%*20%</f>
        <v>4483.360422000001</v>
      </c>
      <c r="R1127" s="48">
        <f>N1127*5%</f>
        <v>18998.9</v>
      </c>
      <c r="S1127" s="48">
        <f>N1127/J1123</f>
        <v>249.75877164153596</v>
      </c>
      <c r="T1127" s="2">
        <f>T1120</f>
        <v>4360</v>
      </c>
      <c r="U1127" s="4" t="s">
        <v>1338</v>
      </c>
      <c r="V1127" s="3"/>
    </row>
    <row r="1128" spans="1:22" ht="18" customHeight="1">
      <c r="A1128" s="100"/>
      <c r="B1128" s="100"/>
      <c r="C1128" s="88"/>
      <c r="D1128" s="100"/>
      <c r="E1128" s="102"/>
      <c r="F1128" s="102"/>
      <c r="G1128" s="100"/>
      <c r="H1128" s="100"/>
      <c r="I1128" s="101"/>
      <c r="J1128" s="101"/>
      <c r="K1128" s="101"/>
      <c r="L1128" s="100"/>
      <c r="M1128" s="65" t="s">
        <v>67</v>
      </c>
      <c r="N1128" s="2">
        <f>SUM(N1123:N1127)</f>
        <v>2643460</v>
      </c>
      <c r="O1128" s="2">
        <f>SUM(O1123:O1127)</f>
        <v>2355336.0773</v>
      </c>
      <c r="P1128" s="2">
        <f>SUM(P1123:P1127)</f>
        <v>124760.73816000002</v>
      </c>
      <c r="Q1128" s="2">
        <f>SUM(Q1123:Q1127)</f>
        <v>31190.184540000006</v>
      </c>
      <c r="R1128" s="2">
        <f>SUM(R1123:R1127)</f>
        <v>132173</v>
      </c>
      <c r="S1128" s="48">
        <f>N1128/J1123</f>
        <v>1737.5409167992216</v>
      </c>
      <c r="T1128" s="2">
        <f>T1121</f>
        <v>4360</v>
      </c>
      <c r="U1128" s="4"/>
      <c r="V1128" s="3"/>
    </row>
    <row r="1129" spans="1:22" ht="33" customHeight="1">
      <c r="A1129" s="100" t="s">
        <v>1066</v>
      </c>
      <c r="B1129" s="100" t="s">
        <v>330</v>
      </c>
      <c r="C1129" s="88" t="s">
        <v>443</v>
      </c>
      <c r="D1129" s="100">
        <v>1952</v>
      </c>
      <c r="E1129" s="102" t="s">
        <v>77</v>
      </c>
      <c r="F1129" s="102" t="s">
        <v>372</v>
      </c>
      <c r="G1129" s="100">
        <v>2</v>
      </c>
      <c r="H1129" s="100">
        <v>2</v>
      </c>
      <c r="I1129" s="101">
        <v>692.19</v>
      </c>
      <c r="J1129" s="101">
        <v>616.94</v>
      </c>
      <c r="K1129" s="101">
        <v>279.45</v>
      </c>
      <c r="L1129" s="100">
        <v>30</v>
      </c>
      <c r="M1129" s="65" t="s">
        <v>351</v>
      </c>
      <c r="N1129" s="2">
        <v>959410</v>
      </c>
      <c r="O1129" s="48">
        <f>(N1129-R1129)*93.79%</f>
        <v>854839.1070500001</v>
      </c>
      <c r="P1129" s="48">
        <f>(N1129-R1129)*6.21%*80%</f>
        <v>45280.314360000004</v>
      </c>
      <c r="Q1129" s="48">
        <f>(N1129-R1129)*6.21%*20%</f>
        <v>11320.078590000001</v>
      </c>
      <c r="R1129" s="48">
        <f>N1129*5%</f>
        <v>47970.5</v>
      </c>
      <c r="S1129" s="48">
        <f>N1129/J1129</f>
        <v>1555.1107076863227</v>
      </c>
      <c r="T1129" s="2">
        <f>T1123</f>
        <v>4360</v>
      </c>
      <c r="U1129" s="4" t="s">
        <v>1338</v>
      </c>
      <c r="V1129" s="3"/>
    </row>
    <row r="1130" spans="1:22" ht="68.25" customHeight="1">
      <c r="A1130" s="100"/>
      <c r="B1130" s="100"/>
      <c r="C1130" s="88"/>
      <c r="D1130" s="100"/>
      <c r="E1130" s="102"/>
      <c r="F1130" s="102"/>
      <c r="G1130" s="100"/>
      <c r="H1130" s="100"/>
      <c r="I1130" s="101"/>
      <c r="J1130" s="101"/>
      <c r="K1130" s="101"/>
      <c r="L1130" s="100"/>
      <c r="M1130" s="65" t="s">
        <v>1352</v>
      </c>
      <c r="N1130" s="2">
        <v>763958</v>
      </c>
      <c r="O1130" s="48">
        <f>(N1130-R1130)*93.79%</f>
        <v>680690.3977900001</v>
      </c>
      <c r="P1130" s="48">
        <f>(N1130-R1130)*6.21%*80%</f>
        <v>36055.761768000004</v>
      </c>
      <c r="Q1130" s="48">
        <f>(N1130-R1130)*6.21%*20%</f>
        <v>9013.940442000001</v>
      </c>
      <c r="R1130" s="48">
        <f>N1130*5%</f>
        <v>38197.9</v>
      </c>
      <c r="S1130" s="48">
        <f>N1130/J1129</f>
        <v>1238.3019418419942</v>
      </c>
      <c r="T1130" s="2">
        <f>T1124</f>
        <v>4360</v>
      </c>
      <c r="U1130" s="4" t="s">
        <v>1338</v>
      </c>
      <c r="V1130" s="3"/>
    </row>
    <row r="1131" spans="1:22" ht="73.5" customHeight="1">
      <c r="A1131" s="100"/>
      <c r="B1131" s="100"/>
      <c r="C1131" s="88"/>
      <c r="D1131" s="100"/>
      <c r="E1131" s="102"/>
      <c r="F1131" s="102"/>
      <c r="G1131" s="100"/>
      <c r="H1131" s="100"/>
      <c r="I1131" s="101"/>
      <c r="J1131" s="101"/>
      <c r="K1131" s="101"/>
      <c r="L1131" s="100"/>
      <c r="M1131" s="65" t="s">
        <v>1350</v>
      </c>
      <c r="N1131" s="2">
        <v>153702</v>
      </c>
      <c r="O1131" s="48">
        <f>(N1131-R1131)*93.79%</f>
        <v>136949.25051</v>
      </c>
      <c r="P1131" s="48">
        <f>(N1131-R1131)*6.21%*80%</f>
        <v>7254.119592</v>
      </c>
      <c r="Q1131" s="48">
        <f>(N1131-R1131)*6.21%*20%</f>
        <v>1813.529898</v>
      </c>
      <c r="R1131" s="48">
        <f>N1131*5%</f>
        <v>7685.1</v>
      </c>
      <c r="S1131" s="48">
        <f>N1131/J1129</f>
        <v>249.13605861185852</v>
      </c>
      <c r="T1131" s="2">
        <f>T1125</f>
        <v>4360</v>
      </c>
      <c r="U1131" s="4" t="s">
        <v>1338</v>
      </c>
      <c r="V1131" s="3"/>
    </row>
    <row r="1132" spans="1:22" ht="36.75" customHeight="1">
      <c r="A1132" s="100"/>
      <c r="B1132" s="100"/>
      <c r="C1132" s="88"/>
      <c r="D1132" s="100"/>
      <c r="E1132" s="102"/>
      <c r="F1132" s="102"/>
      <c r="G1132" s="100"/>
      <c r="H1132" s="100"/>
      <c r="I1132" s="101"/>
      <c r="J1132" s="101"/>
      <c r="K1132" s="101"/>
      <c r="L1132" s="100"/>
      <c r="M1132" s="65" t="s">
        <v>350</v>
      </c>
      <c r="N1132" s="2">
        <v>233216</v>
      </c>
      <c r="O1132" s="48">
        <f>(N1132-R1132)*93.79%</f>
        <v>207796.62208000003</v>
      </c>
      <c r="P1132" s="48">
        <f>(N1132-R1132)*6.21%*80%</f>
        <v>11006.862336000002</v>
      </c>
      <c r="Q1132" s="48">
        <f>(N1132-R1132)*6.21%*20%</f>
        <v>2751.7155840000005</v>
      </c>
      <c r="R1132" s="48">
        <f>N1132*5%</f>
        <v>11660.800000000001</v>
      </c>
      <c r="S1132" s="48">
        <f>N1132/J1129</f>
        <v>378.0205530521606</v>
      </c>
      <c r="T1132" s="2">
        <f>T1126</f>
        <v>4360</v>
      </c>
      <c r="U1132" s="4" t="s">
        <v>1338</v>
      </c>
      <c r="V1132" s="3"/>
    </row>
    <row r="1133" spans="1:22" ht="33" customHeight="1">
      <c r="A1133" s="100"/>
      <c r="B1133" s="100"/>
      <c r="C1133" s="88"/>
      <c r="D1133" s="100"/>
      <c r="E1133" s="102"/>
      <c r="F1133" s="102"/>
      <c r="G1133" s="100"/>
      <c r="H1133" s="100"/>
      <c r="I1133" s="101"/>
      <c r="J1133" s="101"/>
      <c r="K1133" s="101"/>
      <c r="L1133" s="100"/>
      <c r="M1133" s="65" t="s">
        <v>750</v>
      </c>
      <c r="N1133" s="2">
        <v>579578</v>
      </c>
      <c r="O1133" s="48">
        <f>(N1133-R1133)*93.79%</f>
        <v>516406.89589000004</v>
      </c>
      <c r="P1133" s="48">
        <f>(N1133-R1133)*6.21%*80%</f>
        <v>27353.763288000002</v>
      </c>
      <c r="Q1133" s="48">
        <f>(N1133-R1133)*6.21%*20%</f>
        <v>6838.4408220000005</v>
      </c>
      <c r="R1133" s="48">
        <f>N1133*5%</f>
        <v>28978.9</v>
      </c>
      <c r="S1133" s="48">
        <f>N1133/J1129</f>
        <v>939.4398158654001</v>
      </c>
      <c r="T1133" s="2">
        <f>T1126</f>
        <v>4360</v>
      </c>
      <c r="U1133" s="4" t="s">
        <v>1338</v>
      </c>
      <c r="V1133" s="3"/>
    </row>
    <row r="1134" spans="1:22" ht="17.25" customHeight="1">
      <c r="A1134" s="100"/>
      <c r="B1134" s="100"/>
      <c r="C1134" s="88"/>
      <c r="D1134" s="100"/>
      <c r="E1134" s="102"/>
      <c r="F1134" s="102"/>
      <c r="G1134" s="100"/>
      <c r="H1134" s="100"/>
      <c r="I1134" s="101"/>
      <c r="J1134" s="101"/>
      <c r="K1134" s="101"/>
      <c r="L1134" s="100"/>
      <c r="M1134" s="65" t="s">
        <v>67</v>
      </c>
      <c r="N1134" s="2">
        <f>SUM(N1129:N1133)</f>
        <v>2689864</v>
      </c>
      <c r="O1134" s="2">
        <f>SUM(O1129:O1133)</f>
        <v>2396682.27332</v>
      </c>
      <c r="P1134" s="2">
        <f>SUM(P1129:P1133)</f>
        <v>126950.82134400003</v>
      </c>
      <c r="Q1134" s="2">
        <f>SUM(Q1129:Q1133)</f>
        <v>31737.705336000006</v>
      </c>
      <c r="R1134" s="2">
        <f>SUM(R1129:R1133)</f>
        <v>134493.2</v>
      </c>
      <c r="S1134" s="48">
        <f>N1134/J1129</f>
        <v>4360.009077057736</v>
      </c>
      <c r="T1134" s="2">
        <f>T1127</f>
        <v>4360</v>
      </c>
      <c r="U1134" s="4"/>
      <c r="V1134" s="3"/>
    </row>
    <row r="1135" spans="1:22" ht="63.75" customHeight="1">
      <c r="A1135" s="43" t="s">
        <v>1067</v>
      </c>
      <c r="B1135" s="43" t="s">
        <v>331</v>
      </c>
      <c r="C1135" s="44" t="s">
        <v>444</v>
      </c>
      <c r="D1135" s="43">
        <v>1966</v>
      </c>
      <c r="E1135" s="45" t="s">
        <v>77</v>
      </c>
      <c r="F1135" s="45" t="s">
        <v>358</v>
      </c>
      <c r="G1135" s="43">
        <v>5</v>
      </c>
      <c r="H1135" s="43">
        <v>4</v>
      </c>
      <c r="I1135" s="46">
        <v>4405.02</v>
      </c>
      <c r="J1135" s="46">
        <v>3901.76</v>
      </c>
      <c r="K1135" s="46">
        <v>3368.47</v>
      </c>
      <c r="L1135" s="43">
        <v>81</v>
      </c>
      <c r="M1135" s="65" t="s">
        <v>351</v>
      </c>
      <c r="N1135" s="2">
        <v>720244</v>
      </c>
      <c r="O1135" s="48">
        <f>(N1135-R1135)*93.79%</f>
        <v>641741.00522</v>
      </c>
      <c r="P1135" s="48">
        <f>(N1135-R1135)*6.21%*80%</f>
        <v>33992.635824000005</v>
      </c>
      <c r="Q1135" s="48">
        <f>(N1135-R1135)*6.21%*20%</f>
        <v>8498.158956000001</v>
      </c>
      <c r="R1135" s="48">
        <f>N1135*5%</f>
        <v>36012.200000000004</v>
      </c>
      <c r="S1135" s="48">
        <f>N1135/J1135</f>
        <v>184.59464446813743</v>
      </c>
      <c r="T1135" s="2">
        <f>T1129</f>
        <v>4360</v>
      </c>
      <c r="U1135" s="4" t="s">
        <v>1338</v>
      </c>
      <c r="V1135" s="3"/>
    </row>
    <row r="1136" spans="1:22" ht="16.5" customHeight="1">
      <c r="A1136" s="100" t="s">
        <v>1068</v>
      </c>
      <c r="B1136" s="100" t="s">
        <v>332</v>
      </c>
      <c r="C1136" s="88" t="s">
        <v>447</v>
      </c>
      <c r="D1136" s="100">
        <v>1966</v>
      </c>
      <c r="E1136" s="102" t="s">
        <v>77</v>
      </c>
      <c r="F1136" s="102" t="s">
        <v>349</v>
      </c>
      <c r="G1136" s="100">
        <v>5</v>
      </c>
      <c r="H1136" s="100">
        <v>4</v>
      </c>
      <c r="I1136" s="101">
        <v>4372.68</v>
      </c>
      <c r="J1136" s="101">
        <v>3916.19</v>
      </c>
      <c r="K1136" s="101">
        <v>2997.78</v>
      </c>
      <c r="L1136" s="100">
        <v>202</v>
      </c>
      <c r="M1136" s="65" t="s">
        <v>351</v>
      </c>
      <c r="N1136" s="2">
        <v>720244</v>
      </c>
      <c r="O1136" s="48">
        <f aca="true" t="shared" si="163" ref="O1136:O1144">(N1136-R1136)*93.79%</f>
        <v>641741.00522</v>
      </c>
      <c r="P1136" s="48">
        <f aca="true" t="shared" si="164" ref="P1136:P1144">(N1136-R1136)*6.21%*80%</f>
        <v>33992.635824000005</v>
      </c>
      <c r="Q1136" s="48">
        <f aca="true" t="shared" si="165" ref="Q1136:Q1144">(N1136-R1136)*6.21%*20%</f>
        <v>8498.158956000001</v>
      </c>
      <c r="R1136" s="48">
        <f aca="true" t="shared" si="166" ref="R1136:R1144">N1136*5%</f>
        <v>36012.200000000004</v>
      </c>
      <c r="S1136" s="48">
        <f>N1136/J1136</f>
        <v>183.91446788843237</v>
      </c>
      <c r="T1136" s="2">
        <f>T1130</f>
        <v>4360</v>
      </c>
      <c r="U1136" s="4" t="s">
        <v>1338</v>
      </c>
      <c r="V1136" s="3"/>
    </row>
    <row r="1137" spans="1:22" ht="68.25" customHeight="1">
      <c r="A1137" s="100"/>
      <c r="B1137" s="100"/>
      <c r="C1137" s="88"/>
      <c r="D1137" s="100"/>
      <c r="E1137" s="102"/>
      <c r="F1137" s="102"/>
      <c r="G1137" s="100"/>
      <c r="H1137" s="100"/>
      <c r="I1137" s="101"/>
      <c r="J1137" s="101"/>
      <c r="K1137" s="101"/>
      <c r="L1137" s="100"/>
      <c r="M1137" s="65" t="s">
        <v>1350</v>
      </c>
      <c r="N1137" s="2">
        <v>577617</v>
      </c>
      <c r="O1137" s="48">
        <f t="shared" si="163"/>
        <v>514659.6350850001</v>
      </c>
      <c r="P1137" s="48">
        <f t="shared" si="164"/>
        <v>27261.211932000002</v>
      </c>
      <c r="Q1137" s="48">
        <f t="shared" si="165"/>
        <v>6815.3029830000005</v>
      </c>
      <c r="R1137" s="48">
        <f t="shared" si="166"/>
        <v>28880.850000000002</v>
      </c>
      <c r="S1137" s="48">
        <f>N1137/J1136</f>
        <v>147.49463126150673</v>
      </c>
      <c r="T1137" s="2">
        <f>T1131</f>
        <v>4360</v>
      </c>
      <c r="U1137" s="4" t="s">
        <v>1338</v>
      </c>
      <c r="V1137" s="3"/>
    </row>
    <row r="1138" spans="1:22" ht="28.5" customHeight="1">
      <c r="A1138" s="100"/>
      <c r="B1138" s="100"/>
      <c r="C1138" s="88"/>
      <c r="D1138" s="100"/>
      <c r="E1138" s="102"/>
      <c r="F1138" s="102"/>
      <c r="G1138" s="100"/>
      <c r="H1138" s="100"/>
      <c r="I1138" s="101"/>
      <c r="J1138" s="101"/>
      <c r="K1138" s="101"/>
      <c r="L1138" s="100"/>
      <c r="M1138" s="65" t="s">
        <v>350</v>
      </c>
      <c r="N1138" s="2">
        <v>647184</v>
      </c>
      <c r="O1138" s="48">
        <f t="shared" si="163"/>
        <v>576644.1799200001</v>
      </c>
      <c r="P1138" s="48">
        <f t="shared" si="164"/>
        <v>30544.496064000006</v>
      </c>
      <c r="Q1138" s="48">
        <f t="shared" si="165"/>
        <v>7636.124016000002</v>
      </c>
      <c r="R1138" s="48">
        <f t="shared" si="166"/>
        <v>32359.2</v>
      </c>
      <c r="S1138" s="48">
        <f>N1138/J1136</f>
        <v>165.2585804059558</v>
      </c>
      <c r="T1138" s="2">
        <f>T1131</f>
        <v>4360</v>
      </c>
      <c r="U1138" s="4" t="s">
        <v>1338</v>
      </c>
      <c r="V1138" s="3"/>
    </row>
    <row r="1139" spans="1:22" ht="16.5" customHeight="1">
      <c r="A1139" s="100"/>
      <c r="B1139" s="100"/>
      <c r="C1139" s="88"/>
      <c r="D1139" s="100"/>
      <c r="E1139" s="102"/>
      <c r="F1139" s="102"/>
      <c r="G1139" s="100"/>
      <c r="H1139" s="100"/>
      <c r="I1139" s="101"/>
      <c r="J1139" s="101"/>
      <c r="K1139" s="101"/>
      <c r="L1139" s="100"/>
      <c r="M1139" s="65" t="s">
        <v>67</v>
      </c>
      <c r="N1139" s="2">
        <f>SUM(N1136:N1138)</f>
        <v>1945045</v>
      </c>
      <c r="O1139" s="2">
        <f>SUM(O1136:O1138)</f>
        <v>1733044.8202250004</v>
      </c>
      <c r="P1139" s="2">
        <f>SUM(P1136:P1138)</f>
        <v>91798.34382000001</v>
      </c>
      <c r="Q1139" s="2">
        <f>SUM(Q1136:Q1138)</f>
        <v>22949.585955000002</v>
      </c>
      <c r="R1139" s="2">
        <f>SUM(R1136:R1138)</f>
        <v>97252.25</v>
      </c>
      <c r="S1139" s="48">
        <f>N1139/J1136</f>
        <v>496.6676795558949</v>
      </c>
      <c r="T1139" s="2">
        <f>T1131</f>
        <v>4360</v>
      </c>
      <c r="U1139" s="4"/>
      <c r="V1139" s="3"/>
    </row>
    <row r="1140" spans="1:22" ht="25.5" customHeight="1">
      <c r="A1140" s="100" t="s">
        <v>1069</v>
      </c>
      <c r="B1140" s="100" t="s">
        <v>333</v>
      </c>
      <c r="C1140" s="88" t="s">
        <v>448</v>
      </c>
      <c r="D1140" s="100">
        <v>1978</v>
      </c>
      <c r="E1140" s="102" t="s">
        <v>77</v>
      </c>
      <c r="F1140" s="102" t="s">
        <v>358</v>
      </c>
      <c r="G1140" s="100">
        <v>5</v>
      </c>
      <c r="H1140" s="100">
        <v>7</v>
      </c>
      <c r="I1140" s="101">
        <v>5186</v>
      </c>
      <c r="J1140" s="101">
        <v>4900.87</v>
      </c>
      <c r="K1140" s="101">
        <v>3485.97</v>
      </c>
      <c r="L1140" s="100">
        <v>250</v>
      </c>
      <c r="M1140" s="65" t="s">
        <v>351</v>
      </c>
      <c r="N1140" s="2">
        <v>964295</v>
      </c>
      <c r="O1140" s="48">
        <f t="shared" si="163"/>
        <v>859191.6664750001</v>
      </c>
      <c r="P1140" s="48">
        <f t="shared" si="164"/>
        <v>45510.86682</v>
      </c>
      <c r="Q1140" s="48">
        <f t="shared" si="165"/>
        <v>11377.716705</v>
      </c>
      <c r="R1140" s="48">
        <f t="shared" si="166"/>
        <v>48214.75</v>
      </c>
      <c r="S1140" s="48">
        <f>N1140/J1140</f>
        <v>196.75996302697277</v>
      </c>
      <c r="T1140" s="2">
        <f>T1131</f>
        <v>4360</v>
      </c>
      <c r="U1140" s="4" t="s">
        <v>1338</v>
      </c>
      <c r="V1140" s="3"/>
    </row>
    <row r="1141" spans="1:22" ht="40.5" customHeight="1">
      <c r="A1141" s="100"/>
      <c r="B1141" s="100"/>
      <c r="C1141" s="88"/>
      <c r="D1141" s="100"/>
      <c r="E1141" s="102"/>
      <c r="F1141" s="102"/>
      <c r="G1141" s="100"/>
      <c r="H1141" s="100"/>
      <c r="I1141" s="101"/>
      <c r="J1141" s="101"/>
      <c r="K1141" s="101"/>
      <c r="L1141" s="100"/>
      <c r="M1141" s="65" t="s">
        <v>436</v>
      </c>
      <c r="N1141" s="2">
        <v>2557295</v>
      </c>
      <c r="O1141" s="48">
        <f t="shared" si="163"/>
        <v>2278562.631475</v>
      </c>
      <c r="P1141" s="48">
        <f t="shared" si="164"/>
        <v>120694.09482</v>
      </c>
      <c r="Q1141" s="48">
        <f t="shared" si="165"/>
        <v>30173.523705</v>
      </c>
      <c r="R1141" s="48">
        <f t="shared" si="166"/>
        <v>127864.75</v>
      </c>
      <c r="S1141" s="48">
        <f>N1141/J1140</f>
        <v>521.8042918910317</v>
      </c>
      <c r="T1141" s="2">
        <f>T1132</f>
        <v>4360</v>
      </c>
      <c r="U1141" s="4" t="s">
        <v>1338</v>
      </c>
      <c r="V1141" s="3"/>
    </row>
    <row r="1142" spans="1:22" ht="76.5" customHeight="1">
      <c r="A1142" s="100"/>
      <c r="B1142" s="100"/>
      <c r="C1142" s="88"/>
      <c r="D1142" s="100"/>
      <c r="E1142" s="102"/>
      <c r="F1142" s="102"/>
      <c r="G1142" s="100"/>
      <c r="H1142" s="100"/>
      <c r="I1142" s="101"/>
      <c r="J1142" s="101"/>
      <c r="K1142" s="101"/>
      <c r="L1142" s="100"/>
      <c r="M1142" s="65" t="s">
        <v>1356</v>
      </c>
      <c r="N1142" s="2">
        <v>1551916</v>
      </c>
      <c r="O1142" s="48">
        <f t="shared" si="163"/>
        <v>1382764.91558</v>
      </c>
      <c r="P1142" s="48">
        <f t="shared" si="164"/>
        <v>73244.227536</v>
      </c>
      <c r="Q1142" s="48">
        <f t="shared" si="165"/>
        <v>18311.056884</v>
      </c>
      <c r="R1142" s="48">
        <f t="shared" si="166"/>
        <v>77595.8</v>
      </c>
      <c r="S1142" s="48">
        <f>N1142/J1140</f>
        <v>316.6613274785905</v>
      </c>
      <c r="T1142" s="2">
        <f>T1135</f>
        <v>4360</v>
      </c>
      <c r="U1142" s="4" t="s">
        <v>1338</v>
      </c>
      <c r="V1142" s="3"/>
    </row>
    <row r="1143" spans="1:22" ht="42.75" customHeight="1">
      <c r="A1143" s="100"/>
      <c r="B1143" s="100"/>
      <c r="C1143" s="88"/>
      <c r="D1143" s="100"/>
      <c r="E1143" s="102"/>
      <c r="F1143" s="102"/>
      <c r="G1143" s="100"/>
      <c r="H1143" s="100"/>
      <c r="I1143" s="101"/>
      <c r="J1143" s="101"/>
      <c r="K1143" s="101"/>
      <c r="L1143" s="100"/>
      <c r="M1143" s="65" t="s">
        <v>350</v>
      </c>
      <c r="N1143" s="2">
        <v>1284186</v>
      </c>
      <c r="O1143" s="48">
        <f t="shared" si="163"/>
        <v>1144216.14693</v>
      </c>
      <c r="P1143" s="48">
        <f t="shared" si="164"/>
        <v>60608.442456</v>
      </c>
      <c r="Q1143" s="48">
        <f t="shared" si="165"/>
        <v>15152.110614</v>
      </c>
      <c r="R1143" s="48">
        <f t="shared" si="166"/>
        <v>64209.3</v>
      </c>
      <c r="S1143" s="48">
        <f>N1143/J1140</f>
        <v>262.0322514165852</v>
      </c>
      <c r="T1143" s="2">
        <f>T1136</f>
        <v>4360</v>
      </c>
      <c r="U1143" s="4" t="s">
        <v>1338</v>
      </c>
      <c r="V1143" s="3"/>
    </row>
    <row r="1144" spans="1:22" ht="42.75" customHeight="1">
      <c r="A1144" s="100"/>
      <c r="B1144" s="100"/>
      <c r="C1144" s="88"/>
      <c r="D1144" s="100"/>
      <c r="E1144" s="102"/>
      <c r="F1144" s="102"/>
      <c r="G1144" s="100"/>
      <c r="H1144" s="100"/>
      <c r="I1144" s="101"/>
      <c r="J1144" s="101"/>
      <c r="K1144" s="101"/>
      <c r="L1144" s="100"/>
      <c r="M1144" s="65" t="s">
        <v>750</v>
      </c>
      <c r="N1144" s="2">
        <v>1156467</v>
      </c>
      <c r="O1144" s="48">
        <f t="shared" si="163"/>
        <v>1030417.879335</v>
      </c>
      <c r="P1144" s="48">
        <f t="shared" si="164"/>
        <v>54580.61653200001</v>
      </c>
      <c r="Q1144" s="48">
        <f t="shared" si="165"/>
        <v>13645.154133000002</v>
      </c>
      <c r="R1144" s="48">
        <f t="shared" si="166"/>
        <v>57823.350000000006</v>
      </c>
      <c r="S1144" s="48">
        <f>N1144/J1140</f>
        <v>235.97177643969337</v>
      </c>
      <c r="T1144" s="2">
        <f>T1136</f>
        <v>4360</v>
      </c>
      <c r="U1144" s="4" t="s">
        <v>1338</v>
      </c>
      <c r="V1144" s="3"/>
    </row>
    <row r="1145" spans="1:22" ht="30" customHeight="1">
      <c r="A1145" s="100"/>
      <c r="B1145" s="100"/>
      <c r="C1145" s="88"/>
      <c r="D1145" s="100"/>
      <c r="E1145" s="102"/>
      <c r="F1145" s="102"/>
      <c r="G1145" s="100"/>
      <c r="H1145" s="100"/>
      <c r="I1145" s="101"/>
      <c r="J1145" s="101"/>
      <c r="K1145" s="101"/>
      <c r="L1145" s="100"/>
      <c r="M1145" s="65" t="s">
        <v>67</v>
      </c>
      <c r="N1145" s="2">
        <f>SUM(N1140:N1144)</f>
        <v>7514159</v>
      </c>
      <c r="O1145" s="2">
        <f>SUM(O1140:O1144)</f>
        <v>6695153.239795</v>
      </c>
      <c r="P1145" s="2">
        <f>SUM(P1140:P1144)</f>
        <v>354638.24816400005</v>
      </c>
      <c r="Q1145" s="2">
        <f>SUM(Q1140:Q1144)</f>
        <v>88659.56204100001</v>
      </c>
      <c r="R1145" s="2">
        <f>SUM(R1140:R1144)</f>
        <v>375707.94999999995</v>
      </c>
      <c r="S1145" s="48">
        <f>N1145/J1140</f>
        <v>1533.2296102528735</v>
      </c>
      <c r="T1145" s="2">
        <f>T1138</f>
        <v>4360</v>
      </c>
      <c r="U1145" s="4"/>
      <c r="V1145" s="3"/>
    </row>
    <row r="1146" spans="1:22" ht="66" customHeight="1">
      <c r="A1146" s="100" t="s">
        <v>1070</v>
      </c>
      <c r="B1146" s="100" t="s">
        <v>334</v>
      </c>
      <c r="C1146" s="88" t="s">
        <v>445</v>
      </c>
      <c r="D1146" s="100">
        <v>1968</v>
      </c>
      <c r="E1146" s="102" t="s">
        <v>77</v>
      </c>
      <c r="F1146" s="102" t="s">
        <v>358</v>
      </c>
      <c r="G1146" s="100">
        <v>5</v>
      </c>
      <c r="H1146" s="100">
        <v>3</v>
      </c>
      <c r="I1146" s="101">
        <v>3297.16</v>
      </c>
      <c r="J1146" s="101">
        <v>2912.5</v>
      </c>
      <c r="K1146" s="101">
        <v>2249.1</v>
      </c>
      <c r="L1146" s="100">
        <v>159</v>
      </c>
      <c r="M1146" s="65" t="s">
        <v>1352</v>
      </c>
      <c r="N1146" s="2">
        <v>1175051</v>
      </c>
      <c r="O1146" s="48">
        <f>(N1146-R1146)*93.79%</f>
        <v>1046976.3162550001</v>
      </c>
      <c r="P1146" s="48">
        <f>(N1146-R1146)*6.21%*80%</f>
        <v>55457.706996</v>
      </c>
      <c r="Q1146" s="48">
        <f>(N1146-R1146)*6.21%*20%</f>
        <v>13864.426749</v>
      </c>
      <c r="R1146" s="48">
        <f>N1146*5%</f>
        <v>58752.55</v>
      </c>
      <c r="S1146" s="48">
        <f>N1146/J1146</f>
        <v>403.4509871244635</v>
      </c>
      <c r="T1146" s="2">
        <f>T1138</f>
        <v>4360</v>
      </c>
      <c r="U1146" s="4" t="s">
        <v>1338</v>
      </c>
      <c r="V1146" s="3"/>
    </row>
    <row r="1147" spans="1:22" ht="68.25" customHeight="1">
      <c r="A1147" s="100"/>
      <c r="B1147" s="100"/>
      <c r="C1147" s="88"/>
      <c r="D1147" s="100"/>
      <c r="E1147" s="102"/>
      <c r="F1147" s="102"/>
      <c r="G1147" s="100"/>
      <c r="H1147" s="100"/>
      <c r="I1147" s="101"/>
      <c r="J1147" s="101"/>
      <c r="K1147" s="101"/>
      <c r="L1147" s="100"/>
      <c r="M1147" s="65" t="s">
        <v>1350</v>
      </c>
      <c r="N1147" s="2">
        <v>331361</v>
      </c>
      <c r="O1147" s="48">
        <f>(N1147-R1147)*93.79%</f>
        <v>295244.30780500005</v>
      </c>
      <c r="P1147" s="48">
        <f>(N1147-R1147)*6.21%*80%</f>
        <v>15638.913756000002</v>
      </c>
      <c r="Q1147" s="48">
        <f>(N1147-R1147)*6.21%*20%</f>
        <v>3909.7284390000004</v>
      </c>
      <c r="R1147" s="48">
        <f>N1147*5%</f>
        <v>16568.05</v>
      </c>
      <c r="S1147" s="48">
        <f>N1147/J1146</f>
        <v>113.77201716738197</v>
      </c>
      <c r="T1147" s="2">
        <f>T1141</f>
        <v>4360</v>
      </c>
      <c r="U1147" s="4" t="s">
        <v>1338</v>
      </c>
      <c r="V1147" s="3"/>
    </row>
    <row r="1148" spans="1:22" ht="46.5" customHeight="1">
      <c r="A1148" s="100"/>
      <c r="B1148" s="100"/>
      <c r="C1148" s="88"/>
      <c r="D1148" s="100"/>
      <c r="E1148" s="102"/>
      <c r="F1148" s="102"/>
      <c r="G1148" s="100"/>
      <c r="H1148" s="100"/>
      <c r="I1148" s="101"/>
      <c r="J1148" s="101"/>
      <c r="K1148" s="101"/>
      <c r="L1148" s="100"/>
      <c r="M1148" s="65" t="s">
        <v>414</v>
      </c>
      <c r="N1148" s="2">
        <v>328036</v>
      </c>
      <c r="O1148" s="48">
        <f>(N1148-R1148)*93.79%</f>
        <v>292281.71618000005</v>
      </c>
      <c r="P1148" s="48">
        <f>(N1148-R1148)*6.21%*80%</f>
        <v>15481.987056000002</v>
      </c>
      <c r="Q1148" s="48">
        <f>(N1148-R1148)*6.21%*20%</f>
        <v>3870.4967640000004</v>
      </c>
      <c r="R1148" s="48">
        <f>N1148*5%</f>
        <v>16401.8</v>
      </c>
      <c r="S1148" s="48">
        <f>N1148/J1146</f>
        <v>112.63038626609442</v>
      </c>
      <c r="T1148" s="2">
        <f>T1142</f>
        <v>4360</v>
      </c>
      <c r="U1148" s="4" t="s">
        <v>1338</v>
      </c>
      <c r="V1148" s="3"/>
    </row>
    <row r="1149" spans="1:22" ht="33" customHeight="1">
      <c r="A1149" s="100"/>
      <c r="B1149" s="100"/>
      <c r="C1149" s="88"/>
      <c r="D1149" s="100"/>
      <c r="E1149" s="102"/>
      <c r="F1149" s="102"/>
      <c r="G1149" s="100"/>
      <c r="H1149" s="100"/>
      <c r="I1149" s="101"/>
      <c r="J1149" s="101"/>
      <c r="K1149" s="101"/>
      <c r="L1149" s="100"/>
      <c r="M1149" s="65" t="s">
        <v>350</v>
      </c>
      <c r="N1149" s="2">
        <v>456583</v>
      </c>
      <c r="O1149" s="48">
        <f>(N1149-R1149)*93.79%</f>
        <v>406817.735915</v>
      </c>
      <c r="P1149" s="48">
        <f>(N1149-R1149)*6.21%*80%</f>
        <v>21548.891268000003</v>
      </c>
      <c r="Q1149" s="48">
        <f>(N1149-R1149)*6.21%*20%</f>
        <v>5387.222817000001</v>
      </c>
      <c r="R1149" s="48">
        <f>N1149*5%</f>
        <v>22829.15</v>
      </c>
      <c r="S1149" s="48">
        <f>N1149/J1146</f>
        <v>156.76669527896996</v>
      </c>
      <c r="T1149" s="2">
        <f>T1142</f>
        <v>4360</v>
      </c>
      <c r="U1149" s="4" t="s">
        <v>1338</v>
      </c>
      <c r="V1149" s="3"/>
    </row>
    <row r="1150" spans="1:22" ht="33" customHeight="1">
      <c r="A1150" s="100"/>
      <c r="B1150" s="100"/>
      <c r="C1150" s="88"/>
      <c r="D1150" s="100"/>
      <c r="E1150" s="102"/>
      <c r="F1150" s="102"/>
      <c r="G1150" s="100"/>
      <c r="H1150" s="100"/>
      <c r="I1150" s="101"/>
      <c r="J1150" s="101"/>
      <c r="K1150" s="101"/>
      <c r="L1150" s="100"/>
      <c r="M1150" s="65" t="s">
        <v>750</v>
      </c>
      <c r="N1150" s="2">
        <v>1328372</v>
      </c>
      <c r="O1150" s="48">
        <f>(N1150-R1150)*93.79%</f>
        <v>1183586.09386</v>
      </c>
      <c r="P1150" s="48">
        <f>(N1150-R1150)*6.21%*80%</f>
        <v>62693.844912</v>
      </c>
      <c r="Q1150" s="48">
        <f>(N1150-R1150)*6.21%*20%</f>
        <v>15673.461228</v>
      </c>
      <c r="R1150" s="48">
        <f>N1150*5%</f>
        <v>66418.6</v>
      </c>
      <c r="S1150" s="48">
        <f>N1150/J1146</f>
        <v>456.0933905579399</v>
      </c>
      <c r="T1150" s="2">
        <f>T1144</f>
        <v>4360</v>
      </c>
      <c r="U1150" s="4" t="s">
        <v>1338</v>
      </c>
      <c r="V1150" s="3"/>
    </row>
    <row r="1151" spans="1:22" ht="18" customHeight="1">
      <c r="A1151" s="100"/>
      <c r="B1151" s="100"/>
      <c r="C1151" s="88"/>
      <c r="D1151" s="100"/>
      <c r="E1151" s="102"/>
      <c r="F1151" s="102"/>
      <c r="G1151" s="100"/>
      <c r="H1151" s="100"/>
      <c r="I1151" s="101"/>
      <c r="J1151" s="101"/>
      <c r="K1151" s="101"/>
      <c r="L1151" s="100"/>
      <c r="M1151" s="65" t="s">
        <v>67</v>
      </c>
      <c r="N1151" s="2">
        <f>SUM(N1146:N1150)</f>
        <v>3619403</v>
      </c>
      <c r="O1151" s="2">
        <v>3224907</v>
      </c>
      <c r="P1151" s="2">
        <f>SUM(P1146:P1150)</f>
        <v>170821.343988</v>
      </c>
      <c r="Q1151" s="2">
        <f>SUM(Q1146:Q1150)</f>
        <v>42705.335997</v>
      </c>
      <c r="R1151" s="2">
        <f>SUM(R1146:R1150)</f>
        <v>180970.15000000002</v>
      </c>
      <c r="S1151" s="48">
        <f>N1151/J1146</f>
        <v>1242.7134763948497</v>
      </c>
      <c r="T1151" s="2">
        <f>T1144</f>
        <v>4360</v>
      </c>
      <c r="U1151" s="4"/>
      <c r="V1151" s="3"/>
    </row>
    <row r="1152" spans="1:22" ht="26.25" customHeight="1">
      <c r="A1152" s="100" t="s">
        <v>1071</v>
      </c>
      <c r="B1152" s="100" t="s">
        <v>335</v>
      </c>
      <c r="C1152" s="88" t="s">
        <v>446</v>
      </c>
      <c r="D1152" s="100">
        <v>1968</v>
      </c>
      <c r="E1152" s="102" t="s">
        <v>77</v>
      </c>
      <c r="F1152" s="102" t="s">
        <v>358</v>
      </c>
      <c r="G1152" s="100">
        <v>5</v>
      </c>
      <c r="H1152" s="100">
        <v>3</v>
      </c>
      <c r="I1152" s="101">
        <v>3266.17</v>
      </c>
      <c r="J1152" s="101">
        <v>2891.49</v>
      </c>
      <c r="K1152" s="101">
        <v>1857.96</v>
      </c>
      <c r="L1152" s="100">
        <v>145</v>
      </c>
      <c r="M1152" s="65" t="s">
        <v>351</v>
      </c>
      <c r="N1152" s="2">
        <v>613083</v>
      </c>
      <c r="O1152" s="48">
        <f aca="true" t="shared" si="167" ref="O1152:O1157">(N1152-R1152)*93.79%</f>
        <v>546260.018415</v>
      </c>
      <c r="P1152" s="48">
        <f aca="true" t="shared" si="168" ref="P1152:P1157">(N1152-R1152)*6.21%*80%</f>
        <v>28935.065268000002</v>
      </c>
      <c r="Q1152" s="48">
        <f aca="true" t="shared" si="169" ref="Q1152:Q1157">(N1152-R1152)*6.21%*20%</f>
        <v>7233.7663170000005</v>
      </c>
      <c r="R1152" s="48">
        <f aca="true" t="shared" si="170" ref="R1152:R1157">N1152*5%</f>
        <v>30654.15</v>
      </c>
      <c r="S1152" s="48">
        <f>N1152/J1152</f>
        <v>212.03012979467334</v>
      </c>
      <c r="T1152" s="2">
        <f>T1144</f>
        <v>4360</v>
      </c>
      <c r="U1152" s="4" t="s">
        <v>1338</v>
      </c>
      <c r="V1152" s="3"/>
    </row>
    <row r="1153" spans="1:22" ht="74.25" customHeight="1">
      <c r="A1153" s="100"/>
      <c r="B1153" s="100"/>
      <c r="C1153" s="88"/>
      <c r="D1153" s="100"/>
      <c r="E1153" s="102"/>
      <c r="F1153" s="102"/>
      <c r="G1153" s="100"/>
      <c r="H1153" s="100"/>
      <c r="I1153" s="101"/>
      <c r="J1153" s="101"/>
      <c r="K1153" s="101"/>
      <c r="L1153" s="100"/>
      <c r="M1153" s="65" t="s">
        <v>1352</v>
      </c>
      <c r="N1153" s="2">
        <v>1175051</v>
      </c>
      <c r="O1153" s="48">
        <f t="shared" si="167"/>
        <v>1046976.3162550001</v>
      </c>
      <c r="P1153" s="48">
        <f t="shared" si="168"/>
        <v>55457.706996</v>
      </c>
      <c r="Q1153" s="48">
        <f t="shared" si="169"/>
        <v>13864.426749</v>
      </c>
      <c r="R1153" s="48">
        <f t="shared" si="170"/>
        <v>58752.55</v>
      </c>
      <c r="S1153" s="48">
        <f>N1153/J1152</f>
        <v>406.3825225056978</v>
      </c>
      <c r="T1153" s="2">
        <f>T1146</f>
        <v>4360</v>
      </c>
      <c r="U1153" s="4" t="s">
        <v>1338</v>
      </c>
      <c r="V1153" s="3"/>
    </row>
    <row r="1154" spans="1:22" ht="85.5" customHeight="1">
      <c r="A1154" s="100"/>
      <c r="B1154" s="100"/>
      <c r="C1154" s="88"/>
      <c r="D1154" s="100"/>
      <c r="E1154" s="102"/>
      <c r="F1154" s="102"/>
      <c r="G1154" s="100"/>
      <c r="H1154" s="100"/>
      <c r="I1154" s="101"/>
      <c r="J1154" s="101"/>
      <c r="K1154" s="101"/>
      <c r="L1154" s="100"/>
      <c r="M1154" s="65" t="s">
        <v>1350</v>
      </c>
      <c r="N1154" s="2">
        <v>331361</v>
      </c>
      <c r="O1154" s="48">
        <f t="shared" si="167"/>
        <v>295244.30780500005</v>
      </c>
      <c r="P1154" s="48">
        <f t="shared" si="168"/>
        <v>15638.913756000002</v>
      </c>
      <c r="Q1154" s="48">
        <f t="shared" si="169"/>
        <v>3909.7284390000004</v>
      </c>
      <c r="R1154" s="48">
        <f t="shared" si="170"/>
        <v>16568.05</v>
      </c>
      <c r="S1154" s="48">
        <f>N1154/J1152</f>
        <v>114.59870170742421</v>
      </c>
      <c r="T1154" s="2">
        <f>T1148</f>
        <v>4360</v>
      </c>
      <c r="U1154" s="4" t="s">
        <v>1338</v>
      </c>
      <c r="V1154" s="3"/>
    </row>
    <row r="1155" spans="1:22" ht="57" customHeight="1">
      <c r="A1155" s="100"/>
      <c r="B1155" s="100"/>
      <c r="C1155" s="88"/>
      <c r="D1155" s="100"/>
      <c r="E1155" s="102"/>
      <c r="F1155" s="102"/>
      <c r="G1155" s="100"/>
      <c r="H1155" s="100"/>
      <c r="I1155" s="101"/>
      <c r="J1155" s="101"/>
      <c r="K1155" s="101"/>
      <c r="L1155" s="100"/>
      <c r="M1155" s="65" t="s">
        <v>414</v>
      </c>
      <c r="N1155" s="2">
        <v>328036</v>
      </c>
      <c r="O1155" s="48">
        <f t="shared" si="167"/>
        <v>292281.71618000005</v>
      </c>
      <c r="P1155" s="48">
        <f t="shared" si="168"/>
        <v>15481.987056000002</v>
      </c>
      <c r="Q1155" s="48">
        <f t="shared" si="169"/>
        <v>3870.4967640000004</v>
      </c>
      <c r="R1155" s="48">
        <f t="shared" si="170"/>
        <v>16401.8</v>
      </c>
      <c r="S1155" s="48">
        <f>N1155/J1152</f>
        <v>113.44877554478833</v>
      </c>
      <c r="T1155" s="2">
        <f>T1149</f>
        <v>4360</v>
      </c>
      <c r="U1155" s="4" t="s">
        <v>1338</v>
      </c>
      <c r="V1155" s="3"/>
    </row>
    <row r="1156" spans="1:22" ht="39.75" customHeight="1">
      <c r="A1156" s="100"/>
      <c r="B1156" s="100"/>
      <c r="C1156" s="88"/>
      <c r="D1156" s="100"/>
      <c r="E1156" s="102"/>
      <c r="F1156" s="102"/>
      <c r="G1156" s="100"/>
      <c r="H1156" s="100"/>
      <c r="I1156" s="101"/>
      <c r="J1156" s="101"/>
      <c r="K1156" s="101"/>
      <c r="L1156" s="100"/>
      <c r="M1156" s="65" t="s">
        <v>350</v>
      </c>
      <c r="N1156" s="2">
        <v>456583</v>
      </c>
      <c r="O1156" s="48">
        <f t="shared" si="167"/>
        <v>406817.735915</v>
      </c>
      <c r="P1156" s="48">
        <f t="shared" si="168"/>
        <v>21548.891268000003</v>
      </c>
      <c r="Q1156" s="48">
        <f t="shared" si="169"/>
        <v>5387.222817000001</v>
      </c>
      <c r="R1156" s="48">
        <f t="shared" si="170"/>
        <v>22829.15</v>
      </c>
      <c r="S1156" s="48">
        <f>N1156/J1152</f>
        <v>157.9057855984285</v>
      </c>
      <c r="T1156" s="2">
        <f>T1149</f>
        <v>4360</v>
      </c>
      <c r="U1156" s="4" t="s">
        <v>1338</v>
      </c>
      <c r="V1156" s="3"/>
    </row>
    <row r="1157" spans="1:22" ht="41.25" customHeight="1">
      <c r="A1157" s="100"/>
      <c r="B1157" s="100"/>
      <c r="C1157" s="88"/>
      <c r="D1157" s="100"/>
      <c r="E1157" s="102"/>
      <c r="F1157" s="102"/>
      <c r="G1157" s="100"/>
      <c r="H1157" s="100"/>
      <c r="I1157" s="101"/>
      <c r="J1157" s="101"/>
      <c r="K1157" s="101"/>
      <c r="L1157" s="100"/>
      <c r="M1157" s="65" t="s">
        <v>750</v>
      </c>
      <c r="N1157" s="2">
        <v>1328372</v>
      </c>
      <c r="O1157" s="48">
        <f t="shared" si="167"/>
        <v>1183586.09386</v>
      </c>
      <c r="P1157" s="48">
        <f t="shared" si="168"/>
        <v>62693.844912</v>
      </c>
      <c r="Q1157" s="48">
        <f t="shared" si="169"/>
        <v>15673.461228</v>
      </c>
      <c r="R1157" s="48">
        <f t="shared" si="170"/>
        <v>66418.6</v>
      </c>
      <c r="S1157" s="48">
        <f>N1157/J1152</f>
        <v>459.40743353772626</v>
      </c>
      <c r="T1157" s="2">
        <f>T1150</f>
        <v>4360</v>
      </c>
      <c r="U1157" s="4" t="s">
        <v>1338</v>
      </c>
      <c r="V1157" s="3"/>
    </row>
    <row r="1158" spans="1:22" ht="30" customHeight="1">
      <c r="A1158" s="100"/>
      <c r="B1158" s="100"/>
      <c r="C1158" s="88"/>
      <c r="D1158" s="100"/>
      <c r="E1158" s="102"/>
      <c r="F1158" s="102"/>
      <c r="G1158" s="100"/>
      <c r="H1158" s="100"/>
      <c r="I1158" s="101"/>
      <c r="J1158" s="101"/>
      <c r="K1158" s="101"/>
      <c r="L1158" s="100"/>
      <c r="M1158" s="65" t="s">
        <v>67</v>
      </c>
      <c r="N1158" s="2">
        <f>SUM(N1152:N1157)</f>
        <v>4232486</v>
      </c>
      <c r="O1158" s="2">
        <v>3771167</v>
      </c>
      <c r="P1158" s="2">
        <f>SUM(P1152:P1157)</f>
        <v>199756.40925599998</v>
      </c>
      <c r="Q1158" s="2">
        <f>SUM(Q1152:Q1157)</f>
        <v>49939.102313999996</v>
      </c>
      <c r="R1158" s="2">
        <f>SUM(R1152:R1157)</f>
        <v>211624.30000000002</v>
      </c>
      <c r="S1158" s="48">
        <f>N1158/J1152</f>
        <v>1463.7733486887385</v>
      </c>
      <c r="T1158" s="2">
        <f>T1151</f>
        <v>4360</v>
      </c>
      <c r="U1158" s="4"/>
      <c r="V1158" s="3"/>
    </row>
    <row r="1159" spans="1:22" ht="73.5" customHeight="1">
      <c r="A1159" s="43" t="s">
        <v>1072</v>
      </c>
      <c r="B1159" s="43" t="s">
        <v>336</v>
      </c>
      <c r="C1159" s="44" t="s">
        <v>449</v>
      </c>
      <c r="D1159" s="43">
        <v>1961</v>
      </c>
      <c r="E1159" s="45" t="s">
        <v>77</v>
      </c>
      <c r="F1159" s="45" t="s">
        <v>372</v>
      </c>
      <c r="G1159" s="43">
        <v>4</v>
      </c>
      <c r="H1159" s="43">
        <v>2</v>
      </c>
      <c r="I1159" s="46">
        <v>1417.56</v>
      </c>
      <c r="J1159" s="46">
        <v>1260.53</v>
      </c>
      <c r="K1159" s="46">
        <v>1047.07</v>
      </c>
      <c r="L1159" s="43">
        <v>72</v>
      </c>
      <c r="M1159" s="65" t="s">
        <v>351</v>
      </c>
      <c r="N1159" s="2">
        <v>489178</v>
      </c>
      <c r="O1159" s="48">
        <f>(N1159-R1159)*93.79%</f>
        <v>435860.04389000003</v>
      </c>
      <c r="P1159" s="48">
        <f>(N1159-R1159)*6.21%*80%</f>
        <v>23087.244888</v>
      </c>
      <c r="Q1159" s="48">
        <f>(N1159-R1159)*6.21%*20%</f>
        <v>5771.811222</v>
      </c>
      <c r="R1159" s="48">
        <f>N1159*5%</f>
        <v>24458.9</v>
      </c>
      <c r="S1159" s="48">
        <f>N1159/J1159</f>
        <v>388.0732707670583</v>
      </c>
      <c r="T1159" s="2">
        <f>T1153</f>
        <v>4360</v>
      </c>
      <c r="U1159" s="4" t="s">
        <v>1338</v>
      </c>
      <c r="V1159" s="3"/>
    </row>
    <row r="1160" spans="1:22" ht="33.75" customHeight="1">
      <c r="A1160" s="100" t="s">
        <v>1073</v>
      </c>
      <c r="B1160" s="100" t="s">
        <v>337</v>
      </c>
      <c r="C1160" s="88" t="s">
        <v>450</v>
      </c>
      <c r="D1160" s="100">
        <v>1966</v>
      </c>
      <c r="E1160" s="102" t="s">
        <v>77</v>
      </c>
      <c r="F1160" s="102" t="s">
        <v>358</v>
      </c>
      <c r="G1160" s="100">
        <v>5</v>
      </c>
      <c r="H1160" s="100">
        <v>4</v>
      </c>
      <c r="I1160" s="101">
        <v>4342.58</v>
      </c>
      <c r="J1160" s="101">
        <v>3919.59</v>
      </c>
      <c r="K1160" s="101">
        <v>2431.25</v>
      </c>
      <c r="L1160" s="100">
        <v>82</v>
      </c>
      <c r="M1160" s="65" t="s">
        <v>351</v>
      </c>
      <c r="N1160" s="2">
        <v>1126704</v>
      </c>
      <c r="O1160" s="48">
        <f>(N1160-R1160)*93.79%</f>
        <v>1003898.8975200001</v>
      </c>
      <c r="P1160" s="48">
        <f>(N1160-R1160)*6.21%*80%</f>
        <v>53175.92198400001</v>
      </c>
      <c r="Q1160" s="48">
        <f>(N1160-R1160)*6.21%*20%</f>
        <v>13293.980496000002</v>
      </c>
      <c r="R1160" s="48">
        <f>N1160*5%</f>
        <v>56335.200000000004</v>
      </c>
      <c r="S1160" s="48">
        <f>N1160/J1160</f>
        <v>287.454555195824</v>
      </c>
      <c r="T1160" s="2">
        <f>T1154</f>
        <v>4360</v>
      </c>
      <c r="U1160" s="4" t="s">
        <v>1338</v>
      </c>
      <c r="V1160" s="3"/>
    </row>
    <row r="1161" spans="1:22" ht="77.25" customHeight="1">
      <c r="A1161" s="100"/>
      <c r="B1161" s="100"/>
      <c r="C1161" s="88"/>
      <c r="D1161" s="100"/>
      <c r="E1161" s="102"/>
      <c r="F1161" s="102"/>
      <c r="G1161" s="100"/>
      <c r="H1161" s="100"/>
      <c r="I1161" s="101"/>
      <c r="J1161" s="101"/>
      <c r="K1161" s="101"/>
      <c r="L1161" s="100"/>
      <c r="M1161" s="65" t="s">
        <v>1350</v>
      </c>
      <c r="N1161" s="2">
        <v>577617</v>
      </c>
      <c r="O1161" s="48">
        <f>(N1161-R1161)*93.79%</f>
        <v>514659.6350850001</v>
      </c>
      <c r="P1161" s="48">
        <f>(N1161-R1161)*6.21%*80%</f>
        <v>27261.211932000002</v>
      </c>
      <c r="Q1161" s="48">
        <f>(N1161-R1161)*6.21%*20%</f>
        <v>6815.3029830000005</v>
      </c>
      <c r="R1161" s="48">
        <f>N1161*5%</f>
        <v>28880.850000000002</v>
      </c>
      <c r="S1161" s="48">
        <f>N1161/J1160</f>
        <v>147.36668886286574</v>
      </c>
      <c r="T1161" s="2">
        <f>T1154</f>
        <v>4360</v>
      </c>
      <c r="U1161" s="4" t="s">
        <v>1338</v>
      </c>
      <c r="V1161" s="3"/>
    </row>
    <row r="1162" spans="1:22" ht="42.75" customHeight="1">
      <c r="A1162" s="100"/>
      <c r="B1162" s="100"/>
      <c r="C1162" s="88"/>
      <c r="D1162" s="100"/>
      <c r="E1162" s="102"/>
      <c r="F1162" s="102"/>
      <c r="G1162" s="100"/>
      <c r="H1162" s="100"/>
      <c r="I1162" s="101"/>
      <c r="J1162" s="101"/>
      <c r="K1162" s="101"/>
      <c r="L1162" s="100"/>
      <c r="M1162" s="65" t="s">
        <v>350</v>
      </c>
      <c r="N1162" s="2">
        <v>647184</v>
      </c>
      <c r="O1162" s="48">
        <f>(N1162-R1162)*93.79%</f>
        <v>576644.1799200001</v>
      </c>
      <c r="P1162" s="48">
        <f>(N1162-R1162)*6.21%*80%</f>
        <v>30544.496064000006</v>
      </c>
      <c r="Q1162" s="48">
        <f>(N1162-R1162)*6.21%*20%</f>
        <v>7636.124016000002</v>
      </c>
      <c r="R1162" s="48">
        <f>N1162*5%</f>
        <v>32359.2</v>
      </c>
      <c r="S1162" s="48">
        <f>N1162/J1160</f>
        <v>165.1152288887358</v>
      </c>
      <c r="T1162" s="2">
        <f>T1155</f>
        <v>4360</v>
      </c>
      <c r="U1162" s="4" t="s">
        <v>1338</v>
      </c>
      <c r="V1162" s="3"/>
    </row>
    <row r="1163" spans="1:22" ht="28.5" customHeight="1">
      <c r="A1163" s="100"/>
      <c r="B1163" s="100"/>
      <c r="C1163" s="88"/>
      <c r="D1163" s="100"/>
      <c r="E1163" s="102"/>
      <c r="F1163" s="102"/>
      <c r="G1163" s="100"/>
      <c r="H1163" s="100"/>
      <c r="I1163" s="101"/>
      <c r="J1163" s="101"/>
      <c r="K1163" s="101"/>
      <c r="L1163" s="100"/>
      <c r="M1163" s="65" t="s">
        <v>67</v>
      </c>
      <c r="N1163" s="2">
        <f>SUM(N1160:N1162)</f>
        <v>2351505</v>
      </c>
      <c r="O1163" s="2">
        <f>SUM(O1160:O1162)</f>
        <v>2095202.7125250003</v>
      </c>
      <c r="P1163" s="2">
        <f>SUM(P1160:P1162)</f>
        <v>110981.62998000001</v>
      </c>
      <c r="Q1163" s="2">
        <f>SUM(Q1160:Q1162)</f>
        <v>27745.407495000003</v>
      </c>
      <c r="R1163" s="2">
        <f>SUM(R1160:R1162)</f>
        <v>117575.25</v>
      </c>
      <c r="S1163" s="48">
        <f>N1163/J1160</f>
        <v>599.9364729474256</v>
      </c>
      <c r="T1163" s="2">
        <f>T1155</f>
        <v>4360</v>
      </c>
      <c r="U1163" s="4"/>
      <c r="V1163" s="3"/>
    </row>
    <row r="1164" spans="1:22" ht="45.75" customHeight="1">
      <c r="A1164" s="100" t="s">
        <v>1074</v>
      </c>
      <c r="B1164" s="100" t="s">
        <v>338</v>
      </c>
      <c r="C1164" s="88" t="s">
        <v>451</v>
      </c>
      <c r="D1164" s="100">
        <v>1969</v>
      </c>
      <c r="E1164" s="102" t="s">
        <v>77</v>
      </c>
      <c r="F1164" s="102" t="s">
        <v>358</v>
      </c>
      <c r="G1164" s="100">
        <v>5</v>
      </c>
      <c r="H1164" s="100">
        <v>5</v>
      </c>
      <c r="I1164" s="101">
        <v>5326.87</v>
      </c>
      <c r="J1164" s="101">
        <v>4870.24</v>
      </c>
      <c r="K1164" s="101">
        <v>4006.14</v>
      </c>
      <c r="L1164" s="100">
        <v>211</v>
      </c>
      <c r="M1164" s="65" t="s">
        <v>351</v>
      </c>
      <c r="N1164" s="2">
        <v>855570</v>
      </c>
      <c r="O1164" s="48">
        <f>(N1164-R1164)*93.79%</f>
        <v>762317.1478500001</v>
      </c>
      <c r="P1164" s="48">
        <f>(N1164-R1164)*6.21%*80%</f>
        <v>40379.48172</v>
      </c>
      <c r="Q1164" s="48">
        <f>(N1164-R1164)*6.21%*20%</f>
        <v>10094.87043</v>
      </c>
      <c r="R1164" s="48">
        <f>N1164*5%</f>
        <v>42778.5</v>
      </c>
      <c r="S1164" s="48">
        <f>N1164/J1164</f>
        <v>175.67306744636815</v>
      </c>
      <c r="T1164" s="2">
        <f>T1156</f>
        <v>4360</v>
      </c>
      <c r="U1164" s="4" t="s">
        <v>1338</v>
      </c>
      <c r="V1164" s="3"/>
    </row>
    <row r="1165" spans="1:22" ht="45.75" customHeight="1">
      <c r="A1165" s="100"/>
      <c r="B1165" s="100"/>
      <c r="C1165" s="88"/>
      <c r="D1165" s="100"/>
      <c r="E1165" s="102"/>
      <c r="F1165" s="102"/>
      <c r="G1165" s="100"/>
      <c r="H1165" s="100"/>
      <c r="I1165" s="101"/>
      <c r="J1165" s="101"/>
      <c r="K1165" s="101"/>
      <c r="L1165" s="100"/>
      <c r="M1165" s="65" t="s">
        <v>411</v>
      </c>
      <c r="N1165" s="2">
        <v>2337559</v>
      </c>
      <c r="O1165" s="48">
        <f>(N1165-R1165)*93.79%</f>
        <v>2082776.756795</v>
      </c>
      <c r="P1165" s="48">
        <f>(N1165-R1165)*6.21%*80%</f>
        <v>110323.434564</v>
      </c>
      <c r="Q1165" s="48">
        <f>(N1165-R1165)*6.21%*20%</f>
        <v>27580.858641</v>
      </c>
      <c r="R1165" s="48">
        <f>N1165*5%</f>
        <v>116877.95000000001</v>
      </c>
      <c r="S1165" s="48">
        <f>N1165/J1164</f>
        <v>479.9679276585959</v>
      </c>
      <c r="T1165" s="2">
        <f>T1159</f>
        <v>4360</v>
      </c>
      <c r="U1165" s="4" t="s">
        <v>1338</v>
      </c>
      <c r="V1165" s="3"/>
    </row>
    <row r="1166" spans="1:22" ht="45.75" customHeight="1">
      <c r="A1166" s="100"/>
      <c r="B1166" s="100"/>
      <c r="C1166" s="88"/>
      <c r="D1166" s="100"/>
      <c r="E1166" s="102"/>
      <c r="F1166" s="102"/>
      <c r="G1166" s="100"/>
      <c r="H1166" s="100"/>
      <c r="I1166" s="101"/>
      <c r="J1166" s="101"/>
      <c r="K1166" s="101"/>
      <c r="L1166" s="100"/>
      <c r="M1166" s="65" t="s">
        <v>350</v>
      </c>
      <c r="N1166" s="2">
        <v>673992</v>
      </c>
      <c r="O1166" s="48">
        <f>(N1166-R1166)*93.79%</f>
        <v>600530.24196</v>
      </c>
      <c r="P1166" s="48">
        <f>(N1166-R1166)*6.21%*80%</f>
        <v>31809.726432000003</v>
      </c>
      <c r="Q1166" s="48">
        <f>(N1166-R1166)*6.21%*20%</f>
        <v>7952.431608000001</v>
      </c>
      <c r="R1166" s="48">
        <f>N1166*5%</f>
        <v>33699.6</v>
      </c>
      <c r="S1166" s="48">
        <f>N1166/J1164</f>
        <v>138.38989454318474</v>
      </c>
      <c r="T1166" s="2">
        <f>T1159</f>
        <v>4360</v>
      </c>
      <c r="U1166" s="4" t="s">
        <v>1338</v>
      </c>
      <c r="V1166" s="3"/>
    </row>
    <row r="1167" spans="1:22" ht="33" customHeight="1">
      <c r="A1167" s="100"/>
      <c r="B1167" s="100"/>
      <c r="C1167" s="88"/>
      <c r="D1167" s="100"/>
      <c r="E1167" s="102"/>
      <c r="F1167" s="102"/>
      <c r="G1167" s="100"/>
      <c r="H1167" s="100"/>
      <c r="I1167" s="101"/>
      <c r="J1167" s="101"/>
      <c r="K1167" s="101"/>
      <c r="L1167" s="100"/>
      <c r="M1167" s="65" t="s">
        <v>750</v>
      </c>
      <c r="N1167" s="2">
        <v>1325280</v>
      </c>
      <c r="O1167" s="48">
        <f>(N1167-R1167)*93.79%</f>
        <v>1180831.1064000002</v>
      </c>
      <c r="P1167" s="48">
        <f>(N1167-R1167)*6.21%*80%</f>
        <v>62547.91488</v>
      </c>
      <c r="Q1167" s="48">
        <f>(N1167-R1167)*6.21%*20%</f>
        <v>15636.97872</v>
      </c>
      <c r="R1167" s="48">
        <f>N1167*5%</f>
        <v>66264</v>
      </c>
      <c r="S1167" s="48">
        <f>N1167/J1164</f>
        <v>272.1180065048129</v>
      </c>
      <c r="T1167" s="2">
        <f>T1161</f>
        <v>4360</v>
      </c>
      <c r="U1167" s="4" t="s">
        <v>1338</v>
      </c>
      <c r="V1167" s="3"/>
    </row>
    <row r="1168" spans="1:22" ht="25.5" customHeight="1">
      <c r="A1168" s="100"/>
      <c r="B1168" s="100"/>
      <c r="C1168" s="88"/>
      <c r="D1168" s="100"/>
      <c r="E1168" s="102"/>
      <c r="F1168" s="102"/>
      <c r="G1168" s="100"/>
      <c r="H1168" s="100"/>
      <c r="I1168" s="101"/>
      <c r="J1168" s="101"/>
      <c r="K1168" s="101"/>
      <c r="L1168" s="100"/>
      <c r="M1168" s="65" t="s">
        <v>67</v>
      </c>
      <c r="N1168" s="2">
        <f>SUM(N1164:N1167)</f>
        <v>5192401</v>
      </c>
      <c r="O1168" s="2">
        <f>SUM(O1164:O1167)</f>
        <v>4626455.253005</v>
      </c>
      <c r="P1168" s="2">
        <f>SUM(P1164:P1167)</f>
        <v>245060.557596</v>
      </c>
      <c r="Q1168" s="2">
        <f>SUM(Q1164:Q1167)</f>
        <v>61265.139399</v>
      </c>
      <c r="R1168" s="2">
        <f>SUM(R1164:R1167)</f>
        <v>259620.05000000002</v>
      </c>
      <c r="S1168" s="48">
        <f>N1168/J1164</f>
        <v>1066.1488961529617</v>
      </c>
      <c r="T1168" s="2">
        <f>T1161</f>
        <v>4360</v>
      </c>
      <c r="U1168" s="4"/>
      <c r="V1168" s="3"/>
    </row>
    <row r="1169" spans="1:22" ht="33" customHeight="1">
      <c r="A1169" s="100" t="s">
        <v>1075</v>
      </c>
      <c r="B1169" s="100" t="s">
        <v>339</v>
      </c>
      <c r="C1169" s="88" t="s">
        <v>801</v>
      </c>
      <c r="D1169" s="100">
        <v>1969</v>
      </c>
      <c r="E1169" s="102" t="s">
        <v>77</v>
      </c>
      <c r="F1169" s="102" t="s">
        <v>358</v>
      </c>
      <c r="G1169" s="100">
        <v>5</v>
      </c>
      <c r="H1169" s="100">
        <v>5</v>
      </c>
      <c r="I1169" s="101">
        <v>5305.84</v>
      </c>
      <c r="J1169" s="101">
        <v>4823.91</v>
      </c>
      <c r="K1169" s="101">
        <v>3664.71</v>
      </c>
      <c r="L1169" s="100">
        <v>240</v>
      </c>
      <c r="M1169" s="65" t="s">
        <v>411</v>
      </c>
      <c r="N1169" s="2">
        <v>2337559</v>
      </c>
      <c r="O1169" s="48">
        <f>(N1169-R1169)*93.79%</f>
        <v>2082776.756795</v>
      </c>
      <c r="P1169" s="48">
        <f>(N1169-R1169)*6.21%*80%</f>
        <v>110323.434564</v>
      </c>
      <c r="Q1169" s="48">
        <f>(N1169-R1169)*6.21%*20%</f>
        <v>27580.858641</v>
      </c>
      <c r="R1169" s="48">
        <f>N1169*5%</f>
        <v>116877.95000000001</v>
      </c>
      <c r="S1169" s="48">
        <f>N1169/J1169</f>
        <v>484.5776558849564</v>
      </c>
      <c r="T1169" s="2">
        <f>T1161</f>
        <v>4360</v>
      </c>
      <c r="U1169" s="4" t="s">
        <v>1338</v>
      </c>
      <c r="V1169" s="3"/>
    </row>
    <row r="1170" spans="1:22" ht="33" customHeight="1">
      <c r="A1170" s="100"/>
      <c r="B1170" s="100"/>
      <c r="C1170" s="88"/>
      <c r="D1170" s="100"/>
      <c r="E1170" s="102"/>
      <c r="F1170" s="102"/>
      <c r="G1170" s="100"/>
      <c r="H1170" s="100"/>
      <c r="I1170" s="101"/>
      <c r="J1170" s="101"/>
      <c r="K1170" s="101"/>
      <c r="L1170" s="100"/>
      <c r="M1170" s="65" t="s">
        <v>350</v>
      </c>
      <c r="N1170" s="2">
        <v>673992</v>
      </c>
      <c r="O1170" s="48">
        <f>(N1170-R1170)*93.79%</f>
        <v>600530.24196</v>
      </c>
      <c r="P1170" s="48">
        <f>(N1170-R1170)*6.21%*80%</f>
        <v>31809.726432000003</v>
      </c>
      <c r="Q1170" s="48">
        <f>(N1170-R1170)*6.21%*20%</f>
        <v>7952.431608000001</v>
      </c>
      <c r="R1170" s="48">
        <f>N1170*5%</f>
        <v>33699.6</v>
      </c>
      <c r="S1170" s="48">
        <f>N1170/J1169</f>
        <v>139.71902460866806</v>
      </c>
      <c r="T1170" s="2">
        <f>T1161</f>
        <v>4360</v>
      </c>
      <c r="U1170" s="4" t="s">
        <v>1338</v>
      </c>
      <c r="V1170" s="3"/>
    </row>
    <row r="1171" spans="1:22" ht="18" customHeight="1">
      <c r="A1171" s="100"/>
      <c r="B1171" s="100"/>
      <c r="C1171" s="88"/>
      <c r="D1171" s="100"/>
      <c r="E1171" s="102"/>
      <c r="F1171" s="102"/>
      <c r="G1171" s="100"/>
      <c r="H1171" s="100"/>
      <c r="I1171" s="101"/>
      <c r="J1171" s="101"/>
      <c r="K1171" s="101"/>
      <c r="L1171" s="100"/>
      <c r="M1171" s="65" t="s">
        <v>67</v>
      </c>
      <c r="N1171" s="2">
        <f>SUM(N1169:N1170)</f>
        <v>3011551</v>
      </c>
      <c r="O1171" s="2">
        <f>SUM(O1169:O1170)</f>
        <v>2683306.998755</v>
      </c>
      <c r="P1171" s="2">
        <f>SUM(P1169:P1170)</f>
        <v>142133.160996</v>
      </c>
      <c r="Q1171" s="2">
        <f>SUM(Q1169:Q1170)</f>
        <v>35533.290249</v>
      </c>
      <c r="R1171" s="2">
        <f>SUM(R1169:R1170)</f>
        <v>150577.55000000002</v>
      </c>
      <c r="S1171" s="48">
        <f>N1171/J1169</f>
        <v>624.2966804936245</v>
      </c>
      <c r="T1171" s="2">
        <f>T1162</f>
        <v>4360</v>
      </c>
      <c r="U1171" s="4"/>
      <c r="V1171" s="3"/>
    </row>
    <row r="1172" spans="1:22" ht="26.25" customHeight="1">
      <c r="A1172" s="100" t="s">
        <v>1076</v>
      </c>
      <c r="B1172" s="100" t="s">
        <v>340</v>
      </c>
      <c r="C1172" s="88" t="s">
        <v>452</v>
      </c>
      <c r="D1172" s="100">
        <v>1986</v>
      </c>
      <c r="E1172" s="102" t="s">
        <v>77</v>
      </c>
      <c r="F1172" s="102" t="s">
        <v>349</v>
      </c>
      <c r="G1172" s="100">
        <v>13</v>
      </c>
      <c r="H1172" s="100">
        <v>2</v>
      </c>
      <c r="I1172" s="101">
        <v>10383.8</v>
      </c>
      <c r="J1172" s="101">
        <v>8953.7</v>
      </c>
      <c r="K1172" s="101">
        <v>7735.28</v>
      </c>
      <c r="L1172" s="100">
        <v>170</v>
      </c>
      <c r="M1172" s="65" t="s">
        <v>351</v>
      </c>
      <c r="N1172" s="2">
        <v>750450</v>
      </c>
      <c r="O1172" s="48">
        <f>(N1172-R1172)*93.79%</f>
        <v>668654.7022500001</v>
      </c>
      <c r="P1172" s="48">
        <f>(N1172-R1172)*6.21%*80%</f>
        <v>35418.23820000001</v>
      </c>
      <c r="Q1172" s="48">
        <f>(N1172-R1172)*6.21%*20%</f>
        <v>8854.559550000002</v>
      </c>
      <c r="R1172" s="48">
        <f>N1172*5%</f>
        <v>37522.5</v>
      </c>
      <c r="S1172" s="48">
        <f>N1172/J1172</f>
        <v>83.81451243619955</v>
      </c>
      <c r="T1172" s="2">
        <f>T1162</f>
        <v>4360</v>
      </c>
      <c r="U1172" s="4" t="s">
        <v>1338</v>
      </c>
      <c r="V1172" s="3"/>
    </row>
    <row r="1173" spans="1:22" ht="48" customHeight="1">
      <c r="A1173" s="100"/>
      <c r="B1173" s="100"/>
      <c r="C1173" s="88"/>
      <c r="D1173" s="100"/>
      <c r="E1173" s="102"/>
      <c r="F1173" s="102"/>
      <c r="G1173" s="100"/>
      <c r="H1173" s="100"/>
      <c r="I1173" s="101"/>
      <c r="J1173" s="101"/>
      <c r="K1173" s="101"/>
      <c r="L1173" s="100"/>
      <c r="M1173" s="65" t="s">
        <v>453</v>
      </c>
      <c r="N1173" s="2">
        <v>485810</v>
      </c>
      <c r="O1173" s="48">
        <f>(N1173-R1173)*93.79%</f>
        <v>432859.13905000006</v>
      </c>
      <c r="P1173" s="48">
        <f>(N1173-R1173)*6.21%*80%</f>
        <v>22928.288760000003</v>
      </c>
      <c r="Q1173" s="48">
        <f>(N1173-R1173)*6.21%*20%</f>
        <v>5732.072190000001</v>
      </c>
      <c r="R1173" s="48">
        <f>N1173*5%</f>
        <v>24290.5</v>
      </c>
      <c r="S1173" s="48">
        <f>N1173/J1172</f>
        <v>54.25801623909668</v>
      </c>
      <c r="T1173" s="2">
        <f>T1164</f>
        <v>4360</v>
      </c>
      <c r="U1173" s="4" t="s">
        <v>1338</v>
      </c>
      <c r="V1173" s="3"/>
    </row>
    <row r="1174" spans="1:22" ht="28.5" customHeight="1">
      <c r="A1174" s="100"/>
      <c r="B1174" s="100"/>
      <c r="C1174" s="88"/>
      <c r="D1174" s="100"/>
      <c r="E1174" s="102"/>
      <c r="F1174" s="102"/>
      <c r="G1174" s="100"/>
      <c r="H1174" s="100"/>
      <c r="I1174" s="101"/>
      <c r="J1174" s="101"/>
      <c r="K1174" s="101"/>
      <c r="L1174" s="100"/>
      <c r="M1174" s="65" t="s">
        <v>350</v>
      </c>
      <c r="N1174" s="2">
        <v>259470</v>
      </c>
      <c r="O1174" s="48">
        <f>(N1174-R1174)*93.79%</f>
        <v>231189.06735000003</v>
      </c>
      <c r="P1174" s="48">
        <f>(N1174-R1174)*6.21%*80%</f>
        <v>12245.94612</v>
      </c>
      <c r="Q1174" s="48">
        <f>(N1174-R1174)*6.21%*20%</f>
        <v>3061.48653</v>
      </c>
      <c r="R1174" s="48">
        <f>N1174*5%</f>
        <v>12973.5</v>
      </c>
      <c r="S1174" s="48">
        <f>N1174/J1172</f>
        <v>28.9790812736634</v>
      </c>
      <c r="T1174" s="2">
        <f>T1165</f>
        <v>4360</v>
      </c>
      <c r="U1174" s="4" t="s">
        <v>1338</v>
      </c>
      <c r="V1174" s="3"/>
    </row>
    <row r="1175" spans="1:22" ht="18" customHeight="1">
      <c r="A1175" s="100"/>
      <c r="B1175" s="100"/>
      <c r="C1175" s="88"/>
      <c r="D1175" s="100"/>
      <c r="E1175" s="102"/>
      <c r="F1175" s="102"/>
      <c r="G1175" s="100"/>
      <c r="H1175" s="100"/>
      <c r="I1175" s="101"/>
      <c r="J1175" s="101"/>
      <c r="K1175" s="101"/>
      <c r="L1175" s="100"/>
      <c r="M1175" s="65" t="s">
        <v>67</v>
      </c>
      <c r="N1175" s="2">
        <f>SUM(N1172:N1174)</f>
        <v>1495730</v>
      </c>
      <c r="O1175" s="2">
        <f>SUM(O1172:O1174)</f>
        <v>1332702.90865</v>
      </c>
      <c r="P1175" s="2">
        <f>SUM(P1172:P1174)</f>
        <v>70592.47308000001</v>
      </c>
      <c r="Q1175" s="2">
        <f>SUM(Q1172:Q1174)</f>
        <v>17648.118270000003</v>
      </c>
      <c r="R1175" s="2">
        <f>SUM(R1172:R1174)</f>
        <v>74786.5</v>
      </c>
      <c r="S1175" s="48">
        <f>N1175/J1172</f>
        <v>167.05160994895962</v>
      </c>
      <c r="T1175" s="2">
        <f>T1167</f>
        <v>4360</v>
      </c>
      <c r="U1175" s="4"/>
      <c r="V1175" s="3"/>
    </row>
    <row r="1176" spans="1:22" ht="63" customHeight="1">
      <c r="A1176" s="100" t="s">
        <v>1077</v>
      </c>
      <c r="B1176" s="100" t="s">
        <v>341</v>
      </c>
      <c r="C1176" s="88" t="s">
        <v>454</v>
      </c>
      <c r="D1176" s="100">
        <v>1957</v>
      </c>
      <c r="E1176" s="102" t="s">
        <v>77</v>
      </c>
      <c r="F1176" s="102" t="s">
        <v>349</v>
      </c>
      <c r="G1176" s="100">
        <v>2</v>
      </c>
      <c r="H1176" s="100">
        <v>1</v>
      </c>
      <c r="I1176" s="101">
        <v>455.42</v>
      </c>
      <c r="J1176" s="101">
        <v>418.21</v>
      </c>
      <c r="K1176" s="101">
        <v>396.28</v>
      </c>
      <c r="L1176" s="100">
        <v>21</v>
      </c>
      <c r="M1176" s="65" t="s">
        <v>1352</v>
      </c>
      <c r="N1176" s="2">
        <v>563534</v>
      </c>
      <c r="O1176" s="48">
        <f>(N1176-R1176)*93.79%</f>
        <v>502111.6116700001</v>
      </c>
      <c r="P1176" s="48">
        <f>(N1176-R1176)*6.21%*80%</f>
        <v>26596.550664000006</v>
      </c>
      <c r="Q1176" s="48">
        <f>(N1176-R1176)*6.21%*20%</f>
        <v>6649.137666000001</v>
      </c>
      <c r="R1176" s="48">
        <f>N1176*5%</f>
        <v>28176.7</v>
      </c>
      <c r="S1176" s="48">
        <f>N1176/J1176</f>
        <v>1347.490495205758</v>
      </c>
      <c r="T1176" s="2">
        <f>T1167</f>
        <v>4360</v>
      </c>
      <c r="U1176" s="4" t="s">
        <v>1338</v>
      </c>
      <c r="V1176" s="3"/>
    </row>
    <row r="1177" spans="1:22" ht="68.25" customHeight="1">
      <c r="A1177" s="100"/>
      <c r="B1177" s="100"/>
      <c r="C1177" s="88"/>
      <c r="D1177" s="100"/>
      <c r="E1177" s="102"/>
      <c r="F1177" s="102"/>
      <c r="G1177" s="100"/>
      <c r="H1177" s="100"/>
      <c r="I1177" s="101"/>
      <c r="J1177" s="101"/>
      <c r="K1177" s="101"/>
      <c r="L1177" s="100"/>
      <c r="M1177" s="65" t="s">
        <v>1350</v>
      </c>
      <c r="N1177" s="2">
        <v>130327</v>
      </c>
      <c r="O1177" s="48">
        <f>(N1177-R1177)*93.79%</f>
        <v>116122.008635</v>
      </c>
      <c r="P1177" s="48">
        <f>(N1177-R1177)*6.21%*80%</f>
        <v>6150.913092</v>
      </c>
      <c r="Q1177" s="48">
        <f>(N1177-R1177)*6.21%*20%</f>
        <v>1537.728273</v>
      </c>
      <c r="R1177" s="48">
        <f>N1177*5%</f>
        <v>6516.35</v>
      </c>
      <c r="S1177" s="48">
        <f>N1177/J1176</f>
        <v>311.63052055187586</v>
      </c>
      <c r="T1177" s="2">
        <f>T1169</f>
        <v>4360</v>
      </c>
      <c r="U1177" s="4" t="s">
        <v>1338</v>
      </c>
      <c r="V1177" s="3"/>
    </row>
    <row r="1178" spans="1:22" ht="33" customHeight="1">
      <c r="A1178" s="100"/>
      <c r="B1178" s="100"/>
      <c r="C1178" s="88"/>
      <c r="D1178" s="100"/>
      <c r="E1178" s="102"/>
      <c r="F1178" s="102"/>
      <c r="G1178" s="100"/>
      <c r="H1178" s="100"/>
      <c r="I1178" s="101"/>
      <c r="J1178" s="101"/>
      <c r="K1178" s="101"/>
      <c r="L1178" s="100"/>
      <c r="M1178" s="65" t="s">
        <v>350</v>
      </c>
      <c r="N1178" s="2">
        <v>101416</v>
      </c>
      <c r="O1178" s="48">
        <f>(N1178-R1178)*93.79%</f>
        <v>90362.16308</v>
      </c>
      <c r="P1178" s="48">
        <f>(N1178-R1178)*6.21%*80%</f>
        <v>4786.429536000001</v>
      </c>
      <c r="Q1178" s="48">
        <f>(N1178-R1178)*6.21%*20%</f>
        <v>1196.6073840000001</v>
      </c>
      <c r="R1178" s="48">
        <f>N1178*5%</f>
        <v>5070.8</v>
      </c>
      <c r="S1178" s="48">
        <f>N1178/J1176</f>
        <v>242.50017933574043</v>
      </c>
      <c r="T1178" s="2">
        <f>T1169</f>
        <v>4360</v>
      </c>
      <c r="U1178" s="4" t="s">
        <v>1338</v>
      </c>
      <c r="V1178" s="3"/>
    </row>
    <row r="1179" spans="1:22" ht="25.5" customHeight="1">
      <c r="A1179" s="100"/>
      <c r="B1179" s="100"/>
      <c r="C1179" s="88"/>
      <c r="D1179" s="100"/>
      <c r="E1179" s="102"/>
      <c r="F1179" s="102"/>
      <c r="G1179" s="100"/>
      <c r="H1179" s="100"/>
      <c r="I1179" s="101"/>
      <c r="J1179" s="101"/>
      <c r="K1179" s="101"/>
      <c r="L1179" s="100"/>
      <c r="M1179" s="65" t="s">
        <v>750</v>
      </c>
      <c r="N1179" s="2">
        <v>211539</v>
      </c>
      <c r="O1179" s="48">
        <f>(N1179-R1179)*93.79%</f>
        <v>188482.306695</v>
      </c>
      <c r="P1179" s="48">
        <f>(N1179-R1179)*6.21%*80%</f>
        <v>9983.794644000001</v>
      </c>
      <c r="Q1179" s="48">
        <f>(N1179-R1179)*6.21%*20%</f>
        <v>2495.9486610000004</v>
      </c>
      <c r="R1179" s="48">
        <f>N1179*5%</f>
        <v>10576.95</v>
      </c>
      <c r="S1179" s="48">
        <f>N1179/J1176</f>
        <v>505.8200425623491</v>
      </c>
      <c r="T1179" s="2">
        <f>T1171</f>
        <v>4360</v>
      </c>
      <c r="U1179" s="4" t="s">
        <v>1338</v>
      </c>
      <c r="V1179" s="3"/>
    </row>
    <row r="1180" spans="1:22" ht="18" customHeight="1">
      <c r="A1180" s="100"/>
      <c r="B1180" s="100"/>
      <c r="C1180" s="88"/>
      <c r="D1180" s="100"/>
      <c r="E1180" s="102"/>
      <c r="F1180" s="102"/>
      <c r="G1180" s="100"/>
      <c r="H1180" s="100"/>
      <c r="I1180" s="101"/>
      <c r="J1180" s="101"/>
      <c r="K1180" s="101"/>
      <c r="L1180" s="100"/>
      <c r="M1180" s="65" t="s">
        <v>67</v>
      </c>
      <c r="N1180" s="2">
        <f>SUM(N1176:N1179)</f>
        <v>1006816</v>
      </c>
      <c r="O1180" s="2">
        <f>SUM(O1176:O1179)</f>
        <v>897078.0900800001</v>
      </c>
      <c r="P1180" s="2">
        <f>SUM(P1176:P1179)</f>
        <v>47517.68793600001</v>
      </c>
      <c r="Q1180" s="2">
        <f>SUM(Q1176:Q1179)</f>
        <v>11879.421984000002</v>
      </c>
      <c r="R1180" s="2">
        <f>SUM(R1176:R1179)</f>
        <v>50340.8</v>
      </c>
      <c r="S1180" s="48">
        <f>N1180/J1176</f>
        <v>2407.4412376557234</v>
      </c>
      <c r="T1180" s="2">
        <f>T1179</f>
        <v>4360</v>
      </c>
      <c r="U1180" s="4"/>
      <c r="V1180" s="3"/>
    </row>
    <row r="1181" spans="1:22" ht="58.5" customHeight="1">
      <c r="A1181" s="100" t="s">
        <v>1078</v>
      </c>
      <c r="B1181" s="100" t="s">
        <v>342</v>
      </c>
      <c r="C1181" s="88" t="s">
        <v>455</v>
      </c>
      <c r="D1181" s="100">
        <v>1966</v>
      </c>
      <c r="E1181" s="102" t="s">
        <v>77</v>
      </c>
      <c r="F1181" s="102" t="s">
        <v>349</v>
      </c>
      <c r="G1181" s="100">
        <v>5</v>
      </c>
      <c r="H1181" s="100">
        <v>3</v>
      </c>
      <c r="I1181" s="101">
        <v>2750.32</v>
      </c>
      <c r="J1181" s="101">
        <v>2458.99</v>
      </c>
      <c r="K1181" s="101">
        <v>1915.25</v>
      </c>
      <c r="L1181" s="100">
        <v>112</v>
      </c>
      <c r="M1181" s="65" t="s">
        <v>1352</v>
      </c>
      <c r="N1181" s="2">
        <v>1499747</v>
      </c>
      <c r="O1181" s="48">
        <f>(N1181-R1181)*93.79%</f>
        <v>1336282.075735</v>
      </c>
      <c r="P1181" s="48">
        <f>(N1181-R1181)*6.21%*80%</f>
        <v>70782.059412</v>
      </c>
      <c r="Q1181" s="48">
        <f>(N1181-R1181)*6.21%*20%</f>
        <v>17695.514853</v>
      </c>
      <c r="R1181" s="48">
        <f>N1181*5%</f>
        <v>74987.35</v>
      </c>
      <c r="S1181" s="48">
        <f>N1181/J1181</f>
        <v>609.9036596326134</v>
      </c>
      <c r="T1181" s="2">
        <f>T1174</f>
        <v>4360</v>
      </c>
      <c r="U1181" s="4" t="s">
        <v>1338</v>
      </c>
      <c r="V1181" s="3"/>
    </row>
    <row r="1182" spans="1:22" ht="71.25" customHeight="1">
      <c r="A1182" s="100"/>
      <c r="B1182" s="100"/>
      <c r="C1182" s="88"/>
      <c r="D1182" s="100"/>
      <c r="E1182" s="102"/>
      <c r="F1182" s="102"/>
      <c r="G1182" s="100"/>
      <c r="H1182" s="100"/>
      <c r="I1182" s="101"/>
      <c r="J1182" s="101"/>
      <c r="K1182" s="101"/>
      <c r="L1182" s="100"/>
      <c r="M1182" s="65" t="s">
        <v>1350</v>
      </c>
      <c r="N1182" s="2">
        <v>389009</v>
      </c>
      <c r="O1182" s="48">
        <f>(N1182-R1182)*93.79%</f>
        <v>346608.96404500003</v>
      </c>
      <c r="P1182" s="48">
        <f>(N1182-R1182)*6.21%*80%</f>
        <v>18359.668764</v>
      </c>
      <c r="Q1182" s="48">
        <f>(N1182-R1182)*6.21%*20%</f>
        <v>4589.917191</v>
      </c>
      <c r="R1182" s="48">
        <f>N1182*5%</f>
        <v>19450.45</v>
      </c>
      <c r="S1182" s="48">
        <f>N1182/J1181</f>
        <v>158.1986913326203</v>
      </c>
      <c r="T1182" s="2">
        <f>T1175</f>
        <v>4360</v>
      </c>
      <c r="U1182" s="4" t="s">
        <v>1338</v>
      </c>
      <c r="V1182" s="3"/>
    </row>
    <row r="1183" spans="1:22" ht="33" customHeight="1">
      <c r="A1183" s="100"/>
      <c r="B1183" s="100"/>
      <c r="C1183" s="88"/>
      <c r="D1183" s="100"/>
      <c r="E1183" s="102"/>
      <c r="F1183" s="102"/>
      <c r="G1183" s="100"/>
      <c r="H1183" s="100"/>
      <c r="I1183" s="101"/>
      <c r="J1183" s="101"/>
      <c r="K1183" s="101"/>
      <c r="L1183" s="100"/>
      <c r="M1183" s="65" t="s">
        <v>350</v>
      </c>
      <c r="N1183" s="2">
        <v>270509</v>
      </c>
      <c r="O1183" s="48">
        <f>(N1183-R1183)*93.79%</f>
        <v>241024.871545</v>
      </c>
      <c r="P1183" s="48">
        <f>(N1183-R1183)*6.21%*80%</f>
        <v>12766.942764</v>
      </c>
      <c r="Q1183" s="48">
        <f>(N1183-R1183)*6.21%*20%</f>
        <v>3191.735691</v>
      </c>
      <c r="R1183" s="48">
        <f>N1183*5%</f>
        <v>13525.45</v>
      </c>
      <c r="S1183" s="48">
        <f>N1183/J1181</f>
        <v>110.00817408773521</v>
      </c>
      <c r="T1183" s="2">
        <f>T1176</f>
        <v>4360</v>
      </c>
      <c r="U1183" s="4" t="s">
        <v>1338</v>
      </c>
      <c r="V1183" s="3"/>
    </row>
    <row r="1184" spans="1:22" ht="18" customHeight="1">
      <c r="A1184" s="100"/>
      <c r="B1184" s="100"/>
      <c r="C1184" s="88"/>
      <c r="D1184" s="100"/>
      <c r="E1184" s="102"/>
      <c r="F1184" s="102"/>
      <c r="G1184" s="100"/>
      <c r="H1184" s="100"/>
      <c r="I1184" s="101"/>
      <c r="J1184" s="101"/>
      <c r="K1184" s="101"/>
      <c r="L1184" s="100"/>
      <c r="M1184" s="65" t="s">
        <v>67</v>
      </c>
      <c r="N1184" s="2">
        <f>SUM(N1181:N1183)</f>
        <v>2159265</v>
      </c>
      <c r="O1184" s="2">
        <f>SUM(O1181:O1183)</f>
        <v>1923915.911325</v>
      </c>
      <c r="P1184" s="2">
        <f>SUM(P1181:P1183)</f>
        <v>101908.67094000001</v>
      </c>
      <c r="Q1184" s="2">
        <f>SUM(Q1181:Q1183)</f>
        <v>25477.167735000003</v>
      </c>
      <c r="R1184" s="2">
        <f>SUM(R1181:R1183)</f>
        <v>107963.25</v>
      </c>
      <c r="S1184" s="48">
        <f>N1184/J1181</f>
        <v>878.110525052969</v>
      </c>
      <c r="T1184" s="2">
        <f>T1176</f>
        <v>4360</v>
      </c>
      <c r="U1184" s="4"/>
      <c r="V1184" s="3"/>
    </row>
    <row r="1185" spans="1:22" ht="16.5" customHeight="1">
      <c r="A1185" s="100" t="s">
        <v>1079</v>
      </c>
      <c r="B1185" s="100" t="s">
        <v>343</v>
      </c>
      <c r="C1185" s="88" t="s">
        <v>435</v>
      </c>
      <c r="D1185" s="100">
        <v>1961</v>
      </c>
      <c r="E1185" s="102" t="s">
        <v>77</v>
      </c>
      <c r="F1185" s="102" t="s">
        <v>349</v>
      </c>
      <c r="G1185" s="100">
        <v>5</v>
      </c>
      <c r="H1185" s="100">
        <v>4</v>
      </c>
      <c r="I1185" s="101">
        <v>3379.89</v>
      </c>
      <c r="J1185" s="101">
        <v>3093.45</v>
      </c>
      <c r="K1185" s="101">
        <v>2270.59</v>
      </c>
      <c r="L1185" s="100">
        <v>80</v>
      </c>
      <c r="M1185" s="65" t="s">
        <v>351</v>
      </c>
      <c r="N1185" s="2">
        <v>821138</v>
      </c>
      <c r="O1185" s="48">
        <f>(N1185-R1185)*93.79%</f>
        <v>731638.06369</v>
      </c>
      <c r="P1185" s="48">
        <f>(N1185-R1185)*6.21%*80%</f>
        <v>38754.429048000005</v>
      </c>
      <c r="Q1185" s="48">
        <f>(N1185-R1185)*6.21%*20%</f>
        <v>9688.607262000001</v>
      </c>
      <c r="R1185" s="48">
        <f>N1185*5%</f>
        <v>41056.9</v>
      </c>
      <c r="S1185" s="48">
        <f>N1185/J1185</f>
        <v>265.4440834666796</v>
      </c>
      <c r="T1185" s="2">
        <f>T1177</f>
        <v>4360</v>
      </c>
      <c r="U1185" s="4" t="s">
        <v>1338</v>
      </c>
      <c r="V1185" s="3"/>
    </row>
    <row r="1186" spans="1:22" ht="64.5" customHeight="1">
      <c r="A1186" s="100"/>
      <c r="B1186" s="100"/>
      <c r="C1186" s="88"/>
      <c r="D1186" s="100"/>
      <c r="E1186" s="102"/>
      <c r="F1186" s="102"/>
      <c r="G1186" s="100"/>
      <c r="H1186" s="100"/>
      <c r="I1186" s="101"/>
      <c r="J1186" s="101"/>
      <c r="K1186" s="101"/>
      <c r="L1186" s="100"/>
      <c r="M1186" s="65" t="s">
        <v>1352</v>
      </c>
      <c r="N1186" s="2">
        <v>1476528</v>
      </c>
      <c r="O1186" s="48">
        <f>(N1186-R1186)*93.79%</f>
        <v>1315593.8306400003</v>
      </c>
      <c r="P1186" s="48">
        <f>(N1186-R1186)*6.21%*80%</f>
        <v>69686.215488</v>
      </c>
      <c r="Q1186" s="48">
        <f>(N1186-R1186)*6.21%*20%</f>
        <v>17421.553872</v>
      </c>
      <c r="R1186" s="48">
        <f>N1186*5%</f>
        <v>73826.40000000001</v>
      </c>
      <c r="S1186" s="48">
        <f>N1186/J1185</f>
        <v>477.30786015613637</v>
      </c>
      <c r="T1186" s="2">
        <f>T1177</f>
        <v>4360</v>
      </c>
      <c r="U1186" s="4" t="s">
        <v>1338</v>
      </c>
      <c r="V1186" s="3"/>
    </row>
    <row r="1187" spans="1:22" ht="75.75" customHeight="1">
      <c r="A1187" s="100"/>
      <c r="B1187" s="100"/>
      <c r="C1187" s="88"/>
      <c r="D1187" s="100"/>
      <c r="E1187" s="102"/>
      <c r="F1187" s="102"/>
      <c r="G1187" s="100"/>
      <c r="H1187" s="100"/>
      <c r="I1187" s="101"/>
      <c r="J1187" s="101"/>
      <c r="K1187" s="101"/>
      <c r="L1187" s="100"/>
      <c r="M1187" s="65" t="s">
        <v>1350</v>
      </c>
      <c r="N1187" s="2">
        <v>426642</v>
      </c>
      <c r="O1187" s="48">
        <f>(N1187-R1187)*93.79%</f>
        <v>380140.15521000006</v>
      </c>
      <c r="P1187" s="48">
        <f>(N1187-R1187)*6.21%*80%</f>
        <v>20135.795832000003</v>
      </c>
      <c r="Q1187" s="48">
        <f>(N1187-R1187)*6.21%*20%</f>
        <v>5033.948958000001</v>
      </c>
      <c r="R1187" s="48">
        <f>N1187*5%</f>
        <v>21332.100000000002</v>
      </c>
      <c r="S1187" s="48">
        <f>N1187/J1185</f>
        <v>137.91785870144986</v>
      </c>
      <c r="T1187" s="2">
        <f>T1181</f>
        <v>4360</v>
      </c>
      <c r="U1187" s="4" t="s">
        <v>1338</v>
      </c>
      <c r="V1187" s="3"/>
    </row>
    <row r="1188" spans="1:22" ht="45.75" customHeight="1">
      <c r="A1188" s="100"/>
      <c r="B1188" s="100"/>
      <c r="C1188" s="88"/>
      <c r="D1188" s="100"/>
      <c r="E1188" s="102"/>
      <c r="F1188" s="102"/>
      <c r="G1188" s="100"/>
      <c r="H1188" s="100"/>
      <c r="I1188" s="101"/>
      <c r="J1188" s="101"/>
      <c r="K1188" s="101"/>
      <c r="L1188" s="100"/>
      <c r="M1188" s="65" t="s">
        <v>414</v>
      </c>
      <c r="N1188" s="2">
        <v>405495</v>
      </c>
      <c r="O1188" s="48">
        <f>(N1188-R1188)*93.79%</f>
        <v>361298.07247500005</v>
      </c>
      <c r="P1188" s="48">
        <f>(N1188-R1188)*6.21%*80%</f>
        <v>19137.74202</v>
      </c>
      <c r="Q1188" s="48">
        <f>(N1188-R1188)*6.21%*20%</f>
        <v>4784.435505</v>
      </c>
      <c r="R1188" s="48">
        <f>N1188*5%</f>
        <v>20274.75</v>
      </c>
      <c r="S1188" s="48">
        <f>N1188/J1185</f>
        <v>131.08180187169665</v>
      </c>
      <c r="T1188" s="2">
        <f>T1182</f>
        <v>4360</v>
      </c>
      <c r="U1188" s="4" t="s">
        <v>1338</v>
      </c>
      <c r="V1188" s="3"/>
    </row>
    <row r="1189" spans="1:22" ht="33" customHeight="1">
      <c r="A1189" s="100"/>
      <c r="B1189" s="100"/>
      <c r="C1189" s="88"/>
      <c r="D1189" s="100"/>
      <c r="E1189" s="102"/>
      <c r="F1189" s="102"/>
      <c r="G1189" s="100"/>
      <c r="H1189" s="100"/>
      <c r="I1189" s="101"/>
      <c r="J1189" s="101"/>
      <c r="K1189" s="101"/>
      <c r="L1189" s="100"/>
      <c r="M1189" s="65" t="s">
        <v>350</v>
      </c>
      <c r="N1189" s="2">
        <v>414241</v>
      </c>
      <c r="O1189" s="48">
        <f>(N1189-R1189)*93.79%</f>
        <v>369090.802205</v>
      </c>
      <c r="P1189" s="48">
        <f>(N1189-R1189)*6.21%*80%</f>
        <v>19550.518236</v>
      </c>
      <c r="Q1189" s="48">
        <f>(N1189-R1189)*6.21%*20%</f>
        <v>4887.629559</v>
      </c>
      <c r="R1189" s="48">
        <f>N1189*5%</f>
        <v>20712.050000000003</v>
      </c>
      <c r="S1189" s="48">
        <f>N1189/J1185</f>
        <v>133.9090659296255</v>
      </c>
      <c r="T1189" s="2">
        <f>T1182</f>
        <v>4360</v>
      </c>
      <c r="U1189" s="4" t="s">
        <v>1338</v>
      </c>
      <c r="V1189" s="3"/>
    </row>
    <row r="1190" spans="1:22" ht="18" customHeight="1">
      <c r="A1190" s="100"/>
      <c r="B1190" s="100"/>
      <c r="C1190" s="88"/>
      <c r="D1190" s="100"/>
      <c r="E1190" s="102"/>
      <c r="F1190" s="102"/>
      <c r="G1190" s="100"/>
      <c r="H1190" s="100"/>
      <c r="I1190" s="101"/>
      <c r="J1190" s="101"/>
      <c r="K1190" s="101"/>
      <c r="L1190" s="100"/>
      <c r="M1190" s="65" t="s">
        <v>67</v>
      </c>
      <c r="N1190" s="2">
        <f>SUM(N1185:N1189)</f>
        <v>3544044</v>
      </c>
      <c r="O1190" s="2">
        <f>SUM(O1185:O1189)</f>
        <v>3157760.9242200004</v>
      </c>
      <c r="P1190" s="2">
        <f>SUM(P1185:P1189)</f>
        <v>167264.70062400002</v>
      </c>
      <c r="Q1190" s="2">
        <f>SUM(Q1185:Q1189)</f>
        <v>41816.175156000005</v>
      </c>
      <c r="R1190" s="2">
        <f>SUM(R1185:R1189)</f>
        <v>177202.2</v>
      </c>
      <c r="S1190" s="48">
        <f>N1190/J1185</f>
        <v>1145.660670125588</v>
      </c>
      <c r="T1190" s="2">
        <f>T1184</f>
        <v>4360</v>
      </c>
      <c r="U1190" s="4"/>
      <c r="V1190" s="3"/>
    </row>
    <row r="1191" spans="1:22" ht="16.5" customHeight="1">
      <c r="A1191" s="100" t="s">
        <v>1080</v>
      </c>
      <c r="B1191" s="100" t="s">
        <v>344</v>
      </c>
      <c r="C1191" s="88" t="s">
        <v>1276</v>
      </c>
      <c r="D1191" s="100">
        <v>1968</v>
      </c>
      <c r="E1191" s="102" t="s">
        <v>77</v>
      </c>
      <c r="F1191" s="102" t="s">
        <v>358</v>
      </c>
      <c r="G1191" s="100">
        <v>5</v>
      </c>
      <c r="H1191" s="100">
        <v>3</v>
      </c>
      <c r="I1191" s="101">
        <v>3187</v>
      </c>
      <c r="J1191" s="101">
        <v>2923.74</v>
      </c>
      <c r="K1191" s="101">
        <v>2421.38</v>
      </c>
      <c r="L1191" s="100">
        <v>135</v>
      </c>
      <c r="M1191" s="65" t="s">
        <v>351</v>
      </c>
      <c r="N1191" s="2">
        <v>771178</v>
      </c>
      <c r="O1191" s="48">
        <f>(N1191-R1191)*93.79%</f>
        <v>687123.45389</v>
      </c>
      <c r="P1191" s="48">
        <f>(N1191-R1191)*6.21%*80%</f>
        <v>36396.516888000006</v>
      </c>
      <c r="Q1191" s="48">
        <f>(N1191-R1191)*6.21%*20%</f>
        <v>9099.129222000001</v>
      </c>
      <c r="R1191" s="48">
        <f>N1191*5%</f>
        <v>38558.9</v>
      </c>
      <c r="S1191" s="48">
        <f>N1191/J1191</f>
        <v>263.7642198006663</v>
      </c>
      <c r="T1191" s="2">
        <f>T1184</f>
        <v>4360</v>
      </c>
      <c r="U1191" s="4" t="s">
        <v>1338</v>
      </c>
      <c r="V1191" s="3"/>
    </row>
    <row r="1192" spans="1:22" ht="72" customHeight="1">
      <c r="A1192" s="100"/>
      <c r="B1192" s="100"/>
      <c r="C1192" s="88"/>
      <c r="D1192" s="100"/>
      <c r="E1192" s="102"/>
      <c r="F1192" s="102"/>
      <c r="G1192" s="100"/>
      <c r="H1192" s="100"/>
      <c r="I1192" s="101"/>
      <c r="J1192" s="101"/>
      <c r="K1192" s="101"/>
      <c r="L1192" s="100"/>
      <c r="M1192" s="65" t="s">
        <v>1350</v>
      </c>
      <c r="N1192" s="2">
        <v>327063</v>
      </c>
      <c r="O1192" s="48">
        <f>(N1192-R1192)*93.79%</f>
        <v>291414.768315</v>
      </c>
      <c r="P1192" s="48">
        <f>(N1192-R1192)*6.21%*80%</f>
        <v>15436.065348000002</v>
      </c>
      <c r="Q1192" s="48">
        <f>(N1192-R1192)*6.21%*20%</f>
        <v>3859.0163370000005</v>
      </c>
      <c r="R1192" s="48">
        <f>N1192*5%</f>
        <v>16353.150000000001</v>
      </c>
      <c r="S1192" s="48">
        <f>N1192/J1191</f>
        <v>111.8645980832769</v>
      </c>
      <c r="T1192" s="2">
        <f>T1186</f>
        <v>4360</v>
      </c>
      <c r="U1192" s="4" t="s">
        <v>1338</v>
      </c>
      <c r="V1192" s="3"/>
    </row>
    <row r="1193" spans="1:22" ht="33" customHeight="1">
      <c r="A1193" s="100"/>
      <c r="B1193" s="100"/>
      <c r="C1193" s="88"/>
      <c r="D1193" s="100"/>
      <c r="E1193" s="102"/>
      <c r="F1193" s="102"/>
      <c r="G1193" s="100"/>
      <c r="H1193" s="100"/>
      <c r="I1193" s="101"/>
      <c r="J1193" s="101"/>
      <c r="K1193" s="101"/>
      <c r="L1193" s="100"/>
      <c r="M1193" s="65" t="s">
        <v>350</v>
      </c>
      <c r="N1193" s="2">
        <v>400907</v>
      </c>
      <c r="O1193" s="48">
        <f>(N1193-R1193)*93.79%</f>
        <v>357210.14153500006</v>
      </c>
      <c r="P1193" s="48">
        <f>(N1193-R1193)*6.21%*80%</f>
        <v>18921.206772</v>
      </c>
      <c r="Q1193" s="48">
        <f>(N1193-R1193)*6.21%*20%</f>
        <v>4730.301693</v>
      </c>
      <c r="R1193" s="48">
        <f>N1193*5%</f>
        <v>20045.350000000002</v>
      </c>
      <c r="S1193" s="48">
        <f>N1193/J1191</f>
        <v>137.12128985477506</v>
      </c>
      <c r="T1193" s="2">
        <f>T1186</f>
        <v>4360</v>
      </c>
      <c r="U1193" s="4" t="s">
        <v>1338</v>
      </c>
      <c r="V1193" s="3"/>
    </row>
    <row r="1194" spans="1:22" ht="18" customHeight="1">
      <c r="A1194" s="100"/>
      <c r="B1194" s="100"/>
      <c r="C1194" s="88"/>
      <c r="D1194" s="100"/>
      <c r="E1194" s="102"/>
      <c r="F1194" s="102"/>
      <c r="G1194" s="100"/>
      <c r="H1194" s="100"/>
      <c r="I1194" s="101"/>
      <c r="J1194" s="101"/>
      <c r="K1194" s="101"/>
      <c r="L1194" s="100"/>
      <c r="M1194" s="65" t="s">
        <v>67</v>
      </c>
      <c r="N1194" s="2">
        <f>SUM(N1191:N1193)</f>
        <v>1499148</v>
      </c>
      <c r="O1194" s="2">
        <v>1335749</v>
      </c>
      <c r="P1194" s="2">
        <f>SUM(P1191:P1193)</f>
        <v>70753.789008</v>
      </c>
      <c r="Q1194" s="2">
        <f>SUM(Q1191:Q1193)</f>
        <v>17688.447252</v>
      </c>
      <c r="R1194" s="2">
        <f>SUM(R1191:R1193)</f>
        <v>74957.40000000001</v>
      </c>
      <c r="S1194" s="48">
        <f>N1194/J1191</f>
        <v>512.7501077387183</v>
      </c>
      <c r="T1194" s="2">
        <f>T1186</f>
        <v>4360</v>
      </c>
      <c r="U1194" s="4"/>
      <c r="V1194" s="3"/>
    </row>
    <row r="1195" spans="1:22" ht="60.75" customHeight="1">
      <c r="A1195" s="100" t="s">
        <v>1081</v>
      </c>
      <c r="B1195" s="100" t="s">
        <v>848</v>
      </c>
      <c r="C1195" s="88" t="s">
        <v>856</v>
      </c>
      <c r="D1195" s="100">
        <v>1975</v>
      </c>
      <c r="E1195" s="102" t="s">
        <v>77</v>
      </c>
      <c r="F1195" s="102" t="s">
        <v>349</v>
      </c>
      <c r="G1195" s="100">
        <v>5</v>
      </c>
      <c r="H1195" s="100">
        <v>4</v>
      </c>
      <c r="I1195" s="100">
        <v>5107.34</v>
      </c>
      <c r="J1195" s="100">
        <v>3191.87</v>
      </c>
      <c r="K1195" s="100">
        <v>2691.46</v>
      </c>
      <c r="L1195" s="100">
        <v>140</v>
      </c>
      <c r="M1195" s="65" t="s">
        <v>1352</v>
      </c>
      <c r="N1195" s="2">
        <v>2781649</v>
      </c>
      <c r="O1195" s="48">
        <f>(N1195-R1195)*93.79%</f>
        <v>2478463.167245</v>
      </c>
      <c r="P1195" s="48">
        <f>(N1195-R1195)*6.21%*80%</f>
        <v>131282.70620400002</v>
      </c>
      <c r="Q1195" s="48">
        <f>(N1195-R1195)*6.21%*20%</f>
        <v>32820.676551000004</v>
      </c>
      <c r="R1195" s="48">
        <f>N1195*5%</f>
        <v>139082.45</v>
      </c>
      <c r="S1195" s="48">
        <f>N1195/J1195</f>
        <v>871.479414888451</v>
      </c>
      <c r="T1195" s="2">
        <f>T1187</f>
        <v>4360</v>
      </c>
      <c r="U1195" s="4" t="s">
        <v>1338</v>
      </c>
      <c r="V1195" s="3"/>
    </row>
    <row r="1196" spans="1:22" ht="72.75" customHeight="1">
      <c r="A1196" s="100"/>
      <c r="B1196" s="100"/>
      <c r="C1196" s="88"/>
      <c r="D1196" s="100"/>
      <c r="E1196" s="102"/>
      <c r="F1196" s="102"/>
      <c r="G1196" s="100"/>
      <c r="H1196" s="100"/>
      <c r="I1196" s="100"/>
      <c r="J1196" s="100"/>
      <c r="K1196" s="100"/>
      <c r="L1196" s="100"/>
      <c r="M1196" s="65" t="s">
        <v>1350</v>
      </c>
      <c r="N1196" s="2">
        <v>448012</v>
      </c>
      <c r="O1196" s="48">
        <f>(N1196-R1196)*93.79%</f>
        <v>399180.9320600001</v>
      </c>
      <c r="P1196" s="48">
        <f>(N1196-R1196)*6.21%*80%</f>
        <v>21144.374352000003</v>
      </c>
      <c r="Q1196" s="48">
        <f>(N1196-R1196)*6.21%*20%</f>
        <v>5286.093588000001</v>
      </c>
      <c r="R1196" s="48">
        <f>N1196*5%</f>
        <v>22400.600000000002</v>
      </c>
      <c r="S1196" s="48">
        <f>N1196/J1195</f>
        <v>140.36035302189626</v>
      </c>
      <c r="T1196" s="2">
        <f>T1189</f>
        <v>4360</v>
      </c>
      <c r="U1196" s="4" t="s">
        <v>1338</v>
      </c>
      <c r="V1196" s="3"/>
    </row>
    <row r="1197" spans="1:22" ht="41.25" customHeight="1">
      <c r="A1197" s="100"/>
      <c r="B1197" s="100"/>
      <c r="C1197" s="88"/>
      <c r="D1197" s="100"/>
      <c r="E1197" s="102"/>
      <c r="F1197" s="102"/>
      <c r="G1197" s="100"/>
      <c r="H1197" s="100"/>
      <c r="I1197" s="100"/>
      <c r="J1197" s="100"/>
      <c r="K1197" s="100"/>
      <c r="L1197" s="100"/>
      <c r="M1197" s="65" t="s">
        <v>350</v>
      </c>
      <c r="N1197" s="2">
        <v>597848</v>
      </c>
      <c r="O1197" s="48">
        <f>(N1197-R1197)*93.79%</f>
        <v>532685.55724</v>
      </c>
      <c r="P1197" s="48">
        <f>(N1197-R1197)*6.21%*80%</f>
        <v>28216.034207999997</v>
      </c>
      <c r="Q1197" s="48">
        <f>(N1197-R1197)*6.21%*20%</f>
        <v>7054.008551999999</v>
      </c>
      <c r="R1197" s="48">
        <f>N1197*5%</f>
        <v>29892.4</v>
      </c>
      <c r="S1197" s="48">
        <f>N1197/J1195</f>
        <v>187.3033676183554</v>
      </c>
      <c r="T1197" s="2">
        <f>T1190</f>
        <v>4360</v>
      </c>
      <c r="U1197" s="4" t="s">
        <v>1338</v>
      </c>
      <c r="V1197" s="3"/>
    </row>
    <row r="1198" spans="1:22" ht="26.25" customHeight="1">
      <c r="A1198" s="100"/>
      <c r="B1198" s="100"/>
      <c r="C1198" s="88"/>
      <c r="D1198" s="100"/>
      <c r="E1198" s="102"/>
      <c r="F1198" s="102"/>
      <c r="G1198" s="100"/>
      <c r="H1198" s="100"/>
      <c r="I1198" s="100"/>
      <c r="J1198" s="100"/>
      <c r="K1198" s="100"/>
      <c r="L1198" s="100"/>
      <c r="M1198" s="65" t="s">
        <v>67</v>
      </c>
      <c r="N1198" s="2">
        <f>SUM(N1195:N1197)</f>
        <v>3827509</v>
      </c>
      <c r="O1198" s="2">
        <f>SUM(O1195:O1197)</f>
        <v>3410329.656545</v>
      </c>
      <c r="P1198" s="2">
        <f>SUM(P1195:P1197)</f>
        <v>180643.11476400003</v>
      </c>
      <c r="Q1198" s="2">
        <f>SUM(Q1195:Q1197)</f>
        <v>45160.77869100001</v>
      </c>
      <c r="R1198" s="2">
        <f>SUM(R1195:R1197)</f>
        <v>191375.45</v>
      </c>
      <c r="S1198" s="48">
        <f>N1198/J1195</f>
        <v>1199.1431355287027</v>
      </c>
      <c r="T1198" s="2">
        <f>T1191</f>
        <v>4360</v>
      </c>
      <c r="U1198" s="4"/>
      <c r="V1198" s="3"/>
    </row>
    <row r="1199" spans="1:22" ht="71.25" customHeight="1">
      <c r="A1199" s="43" t="s">
        <v>1082</v>
      </c>
      <c r="B1199" s="43" t="s">
        <v>345</v>
      </c>
      <c r="C1199" s="44" t="s">
        <v>857</v>
      </c>
      <c r="D1199" s="43">
        <v>1959</v>
      </c>
      <c r="E1199" s="45" t="s">
        <v>77</v>
      </c>
      <c r="F1199" s="45" t="s">
        <v>349</v>
      </c>
      <c r="G1199" s="43">
        <v>2</v>
      </c>
      <c r="H1199" s="43">
        <v>2</v>
      </c>
      <c r="I1199" s="43">
        <v>760.57</v>
      </c>
      <c r="J1199" s="43">
        <v>383.57</v>
      </c>
      <c r="K1199" s="43">
        <v>347.34</v>
      </c>
      <c r="L1199" s="43">
        <v>24</v>
      </c>
      <c r="M1199" s="65" t="s">
        <v>351</v>
      </c>
      <c r="N1199" s="2">
        <v>492635</v>
      </c>
      <c r="O1199" s="48">
        <f>(N1199-R1199)*93.79%</f>
        <v>438940.248175</v>
      </c>
      <c r="P1199" s="48">
        <f>(N1199-R1199)*6.21%*80%</f>
        <v>23250.40146</v>
      </c>
      <c r="Q1199" s="48">
        <f>(N1199-R1199)*6.21%*20%</f>
        <v>5812.600365</v>
      </c>
      <c r="R1199" s="48">
        <f>N1199*5%</f>
        <v>24631.75</v>
      </c>
      <c r="S1199" s="48">
        <f>N1199/J1199</f>
        <v>1284.3418411241755</v>
      </c>
      <c r="T1199" s="2">
        <f>T1193</f>
        <v>4360</v>
      </c>
      <c r="U1199" s="4" t="s">
        <v>1338</v>
      </c>
      <c r="V1199" s="3"/>
    </row>
    <row r="1200" spans="1:22" ht="78.75" customHeight="1">
      <c r="A1200" s="43" t="s">
        <v>1083</v>
      </c>
      <c r="B1200" s="43" t="s">
        <v>346</v>
      </c>
      <c r="C1200" s="44" t="s">
        <v>501</v>
      </c>
      <c r="D1200" s="43">
        <v>1960</v>
      </c>
      <c r="E1200" s="45" t="s">
        <v>77</v>
      </c>
      <c r="F1200" s="45" t="s">
        <v>349</v>
      </c>
      <c r="G1200" s="43">
        <v>3</v>
      </c>
      <c r="H1200" s="43">
        <v>3</v>
      </c>
      <c r="I1200" s="46">
        <v>1702.5</v>
      </c>
      <c r="J1200" s="46">
        <v>1485.72</v>
      </c>
      <c r="K1200" s="46">
        <v>967.43</v>
      </c>
      <c r="L1200" s="43">
        <v>49</v>
      </c>
      <c r="M1200" s="65" t="s">
        <v>1350</v>
      </c>
      <c r="N1200" s="2">
        <v>243764</v>
      </c>
      <c r="O1200" s="48">
        <f>(N1200-R1200)*93.79%</f>
        <v>217194.94282</v>
      </c>
      <c r="P1200" s="48">
        <f>(N1200-R1200)*6.21%*80%</f>
        <v>11504.685744</v>
      </c>
      <c r="Q1200" s="48">
        <f>(N1200-R1200)*6.21%*20%</f>
        <v>2876.171436</v>
      </c>
      <c r="R1200" s="48">
        <f>N1200*5%</f>
        <v>12188.2</v>
      </c>
      <c r="S1200" s="48">
        <f>N1200/J1200</f>
        <v>164.07129203349217</v>
      </c>
      <c r="T1200" s="2">
        <f>T1195</f>
        <v>4360</v>
      </c>
      <c r="U1200" s="4" t="s">
        <v>1338</v>
      </c>
      <c r="V1200" s="3"/>
    </row>
    <row r="1201" spans="1:22" ht="58.5" customHeight="1">
      <c r="A1201" s="100" t="s">
        <v>1084</v>
      </c>
      <c r="B1201" s="100" t="s">
        <v>1347</v>
      </c>
      <c r="C1201" s="88" t="s">
        <v>782</v>
      </c>
      <c r="D1201" s="100">
        <v>1963</v>
      </c>
      <c r="E1201" s="102" t="s">
        <v>77</v>
      </c>
      <c r="F1201" s="102" t="s">
        <v>349</v>
      </c>
      <c r="G1201" s="100">
        <v>4</v>
      </c>
      <c r="H1201" s="100">
        <v>2</v>
      </c>
      <c r="I1201" s="101">
        <v>1683.83</v>
      </c>
      <c r="J1201" s="101">
        <v>1287.53</v>
      </c>
      <c r="K1201" s="101">
        <v>1090.69</v>
      </c>
      <c r="L1201" s="100">
        <v>64</v>
      </c>
      <c r="M1201" s="65" t="s">
        <v>1352</v>
      </c>
      <c r="N1201" s="2">
        <v>1421721</v>
      </c>
      <c r="O1201" s="48">
        <f>(N1201-R1201)*93.79%</f>
        <v>1266760.519605</v>
      </c>
      <c r="P1201" s="48">
        <f>(N1201-R1201)*6.21%*80%</f>
        <v>67099.544316</v>
      </c>
      <c r="Q1201" s="48">
        <f>(N1201-R1201)*6.21%*20%</f>
        <v>16774.886079</v>
      </c>
      <c r="R1201" s="48">
        <f>N1201*5%</f>
        <v>71086.05</v>
      </c>
      <c r="S1201" s="48">
        <f>N1201/J1201</f>
        <v>1104.2235909066196</v>
      </c>
      <c r="T1201" s="2">
        <f>T1196</f>
        <v>4360</v>
      </c>
      <c r="U1201" s="4" t="s">
        <v>1338</v>
      </c>
      <c r="V1201" s="3"/>
    </row>
    <row r="1202" spans="1:22" ht="80.25" customHeight="1">
      <c r="A1202" s="100"/>
      <c r="B1202" s="100"/>
      <c r="C1202" s="88"/>
      <c r="D1202" s="100"/>
      <c r="E1202" s="102"/>
      <c r="F1202" s="102"/>
      <c r="G1202" s="100"/>
      <c r="H1202" s="100"/>
      <c r="I1202" s="101"/>
      <c r="J1202" s="101"/>
      <c r="K1202" s="101"/>
      <c r="L1202" s="100"/>
      <c r="M1202" s="65" t="s">
        <v>1350</v>
      </c>
      <c r="N1202" s="2">
        <v>207095</v>
      </c>
      <c r="O1202" s="48">
        <f>(N1202-R1202)*93.79%</f>
        <v>184522.680475</v>
      </c>
      <c r="P1202" s="48">
        <f>(N1202-R1202)*6.21%*80%</f>
        <v>9774.055620000001</v>
      </c>
      <c r="Q1202" s="48">
        <f>(N1202-R1202)*6.21%*20%</f>
        <v>2443.5139050000002</v>
      </c>
      <c r="R1202" s="48">
        <f>N1202*5%</f>
        <v>10354.75</v>
      </c>
      <c r="S1202" s="48">
        <f>N1202/J1201</f>
        <v>160.84673755174637</v>
      </c>
      <c r="T1202" s="2">
        <f>T1197</f>
        <v>4360</v>
      </c>
      <c r="U1202" s="4" t="s">
        <v>1338</v>
      </c>
      <c r="V1202" s="3"/>
    </row>
    <row r="1203" spans="1:22" ht="33" customHeight="1">
      <c r="A1203" s="100"/>
      <c r="B1203" s="100"/>
      <c r="C1203" s="88"/>
      <c r="D1203" s="100"/>
      <c r="E1203" s="102"/>
      <c r="F1203" s="102"/>
      <c r="G1203" s="100"/>
      <c r="H1203" s="100"/>
      <c r="I1203" s="101"/>
      <c r="J1203" s="101"/>
      <c r="K1203" s="101"/>
      <c r="L1203" s="100"/>
      <c r="M1203" s="65" t="s">
        <v>350</v>
      </c>
      <c r="N1203" s="2">
        <v>197667</v>
      </c>
      <c r="O1203" s="48">
        <f>(N1203-R1203)*93.79%</f>
        <v>176122.285335</v>
      </c>
      <c r="P1203" s="48">
        <f>(N1203-R1203)*6.21%*80%</f>
        <v>9329.091732</v>
      </c>
      <c r="Q1203" s="48">
        <f>(N1203-R1203)*6.21%*20%</f>
        <v>2332.272933</v>
      </c>
      <c r="R1203" s="48">
        <f>N1203*5%</f>
        <v>9883.35</v>
      </c>
      <c r="S1203" s="48">
        <f>N1203/J1201</f>
        <v>153.524189727618</v>
      </c>
      <c r="T1203" s="2">
        <f>T1199</f>
        <v>4360</v>
      </c>
      <c r="U1203" s="4" t="s">
        <v>1338</v>
      </c>
      <c r="V1203" s="3"/>
    </row>
    <row r="1204" spans="1:22" ht="27.75" customHeight="1">
      <c r="A1204" s="100"/>
      <c r="B1204" s="100"/>
      <c r="C1204" s="88"/>
      <c r="D1204" s="100"/>
      <c r="E1204" s="102"/>
      <c r="F1204" s="102"/>
      <c r="G1204" s="100"/>
      <c r="H1204" s="100"/>
      <c r="I1204" s="101"/>
      <c r="J1204" s="101"/>
      <c r="K1204" s="101"/>
      <c r="L1204" s="100"/>
      <c r="M1204" s="65" t="s">
        <v>67</v>
      </c>
      <c r="N1204" s="2">
        <f>SUM(N1201:N1203)</f>
        <v>1826483</v>
      </c>
      <c r="O1204" s="2">
        <f>SUM(O1201:O1203)</f>
        <v>1627405.485415</v>
      </c>
      <c r="P1204" s="2">
        <f>SUM(P1201:P1203)</f>
        <v>86202.691668</v>
      </c>
      <c r="Q1204" s="2">
        <f>SUM(Q1201:Q1203)</f>
        <v>21550.672917</v>
      </c>
      <c r="R1204" s="2">
        <f>SUM(R1201:R1203)</f>
        <v>91324.15000000001</v>
      </c>
      <c r="S1204" s="48">
        <f>N1204/J1201</f>
        <v>1418.594518185984</v>
      </c>
      <c r="T1204" s="2">
        <f>T1199</f>
        <v>4360</v>
      </c>
      <c r="U1204" s="4"/>
      <c r="V1204" s="3"/>
    </row>
    <row r="1205" spans="1:22" ht="36.75" customHeight="1">
      <c r="A1205" s="100" t="s">
        <v>1085</v>
      </c>
      <c r="B1205" s="100" t="s">
        <v>1348</v>
      </c>
      <c r="C1205" s="88" t="s">
        <v>500</v>
      </c>
      <c r="D1205" s="100">
        <v>1963</v>
      </c>
      <c r="E1205" s="102" t="s">
        <v>77</v>
      </c>
      <c r="F1205" s="102" t="s">
        <v>349</v>
      </c>
      <c r="G1205" s="100">
        <v>4</v>
      </c>
      <c r="H1205" s="100">
        <v>3</v>
      </c>
      <c r="I1205" s="101">
        <v>2182.41</v>
      </c>
      <c r="J1205" s="101">
        <v>2019.32</v>
      </c>
      <c r="K1205" s="101">
        <v>1315.75</v>
      </c>
      <c r="L1205" s="100">
        <v>113</v>
      </c>
      <c r="M1205" s="65" t="s">
        <v>351</v>
      </c>
      <c r="N1205" s="2">
        <v>1024900</v>
      </c>
      <c r="O1205" s="48">
        <f>(N1205-R1205)*93.79%</f>
        <v>913191.0245</v>
      </c>
      <c r="P1205" s="48">
        <f>(N1205-R1205)*6.21%*80%</f>
        <v>48371.180400000005</v>
      </c>
      <c r="Q1205" s="48">
        <f>(N1205-R1205)*6.21%*20%</f>
        <v>12092.795100000001</v>
      </c>
      <c r="R1205" s="48">
        <f>N1205*5%</f>
        <v>51245</v>
      </c>
      <c r="S1205" s="48">
        <f>N1205/J1205</f>
        <v>507.54709506170394</v>
      </c>
      <c r="T1205" s="2">
        <f>T1199</f>
        <v>4360</v>
      </c>
      <c r="U1205" s="4" t="s">
        <v>1338</v>
      </c>
      <c r="V1205" s="3"/>
    </row>
    <row r="1206" spans="1:22" ht="75" customHeight="1">
      <c r="A1206" s="100"/>
      <c r="B1206" s="100"/>
      <c r="C1206" s="88"/>
      <c r="D1206" s="100"/>
      <c r="E1206" s="102"/>
      <c r="F1206" s="102"/>
      <c r="G1206" s="100"/>
      <c r="H1206" s="100"/>
      <c r="I1206" s="101"/>
      <c r="J1206" s="101"/>
      <c r="K1206" s="101"/>
      <c r="L1206" s="100"/>
      <c r="M1206" s="65" t="s">
        <v>1350</v>
      </c>
      <c r="N1206" s="2">
        <v>230640</v>
      </c>
      <c r="O1206" s="48">
        <f>(N1206-R1206)*93.79%</f>
        <v>205501.39320000002</v>
      </c>
      <c r="P1206" s="48">
        <f>(N1206-R1206)*6.21%*80%</f>
        <v>10885.285440000001</v>
      </c>
      <c r="Q1206" s="48">
        <f>(N1206-R1206)*6.21%*20%</f>
        <v>2721.3213600000004</v>
      </c>
      <c r="R1206" s="48">
        <f>N1206*5%</f>
        <v>11532</v>
      </c>
      <c r="S1206" s="48">
        <f>N1206/J1205</f>
        <v>114.21666699681082</v>
      </c>
      <c r="T1206" s="2">
        <f>T1201</f>
        <v>4360</v>
      </c>
      <c r="U1206" s="4" t="s">
        <v>1338</v>
      </c>
      <c r="V1206" s="3"/>
    </row>
    <row r="1207" spans="1:22" ht="38.25" customHeight="1">
      <c r="A1207" s="100"/>
      <c r="B1207" s="100"/>
      <c r="C1207" s="88"/>
      <c r="D1207" s="100"/>
      <c r="E1207" s="102"/>
      <c r="F1207" s="102"/>
      <c r="G1207" s="100"/>
      <c r="H1207" s="100"/>
      <c r="I1207" s="101"/>
      <c r="J1207" s="101"/>
      <c r="K1207" s="101"/>
      <c r="L1207" s="100"/>
      <c r="M1207" s="65" t="s">
        <v>350</v>
      </c>
      <c r="N1207" s="2">
        <v>293059</v>
      </c>
      <c r="O1207" s="48">
        <f>(N1207-R1207)*93.79%</f>
        <v>261117.03429500002</v>
      </c>
      <c r="P1207" s="48">
        <f>(N1207-R1207)*6.21%*80%</f>
        <v>13831.212564000001</v>
      </c>
      <c r="Q1207" s="48">
        <f>(N1207-R1207)*6.21%*20%</f>
        <v>3457.8031410000003</v>
      </c>
      <c r="R1207" s="48">
        <f>N1207*5%</f>
        <v>14652.95</v>
      </c>
      <c r="S1207" s="48">
        <f>N1207/J1205</f>
        <v>145.1275676960561</v>
      </c>
      <c r="T1207" s="2">
        <f>T1202</f>
        <v>4360</v>
      </c>
      <c r="U1207" s="4" t="s">
        <v>1338</v>
      </c>
      <c r="V1207" s="3"/>
    </row>
    <row r="1208" spans="1:22" ht="26.25" customHeight="1">
      <c r="A1208" s="100"/>
      <c r="B1208" s="100"/>
      <c r="C1208" s="88"/>
      <c r="D1208" s="100"/>
      <c r="E1208" s="102"/>
      <c r="F1208" s="102"/>
      <c r="G1208" s="100"/>
      <c r="H1208" s="100"/>
      <c r="I1208" s="101"/>
      <c r="J1208" s="101"/>
      <c r="K1208" s="101"/>
      <c r="L1208" s="100"/>
      <c r="M1208" s="65" t="s">
        <v>67</v>
      </c>
      <c r="N1208" s="2">
        <f>SUM(N1205:N1207)</f>
        <v>1548599</v>
      </c>
      <c r="O1208" s="2">
        <f>SUM(O1205:O1207)</f>
        <v>1379809.4519950002</v>
      </c>
      <c r="P1208" s="2">
        <f>SUM(P1205:P1207)</f>
        <v>73087.678404</v>
      </c>
      <c r="Q1208" s="2">
        <f>SUM(Q1205:Q1207)</f>
        <v>18271.919601</v>
      </c>
      <c r="R1208" s="2">
        <f>SUM(R1205:R1207)</f>
        <v>77429.95</v>
      </c>
      <c r="S1208" s="48">
        <f>N1208/J1205</f>
        <v>766.8913297545708</v>
      </c>
      <c r="T1208" s="2">
        <f>T1202</f>
        <v>4360</v>
      </c>
      <c r="U1208" s="4"/>
      <c r="V1208" s="3"/>
    </row>
    <row r="1209" spans="1:22" ht="33" customHeight="1">
      <c r="A1209" s="100" t="s">
        <v>1086</v>
      </c>
      <c r="B1209" s="100" t="s">
        <v>347</v>
      </c>
      <c r="C1209" s="88" t="s">
        <v>502</v>
      </c>
      <c r="D1209" s="100">
        <v>1958</v>
      </c>
      <c r="E1209" s="102" t="s">
        <v>77</v>
      </c>
      <c r="F1209" s="102" t="s">
        <v>349</v>
      </c>
      <c r="G1209" s="100">
        <v>2</v>
      </c>
      <c r="H1209" s="100">
        <v>2</v>
      </c>
      <c r="I1209" s="101">
        <v>442.76</v>
      </c>
      <c r="J1209" s="101">
        <v>408.61</v>
      </c>
      <c r="K1209" s="101">
        <v>252.1</v>
      </c>
      <c r="L1209" s="100">
        <v>18</v>
      </c>
      <c r="M1209" s="65" t="s">
        <v>351</v>
      </c>
      <c r="N1209" s="2">
        <v>295211</v>
      </c>
      <c r="O1209" s="48">
        <f>(N1209-R1209)*93.79%</f>
        <v>263034.477055</v>
      </c>
      <c r="P1209" s="48">
        <f>(N1209-R1209)*6.21%*80%</f>
        <v>13932.778356000003</v>
      </c>
      <c r="Q1209" s="48">
        <f>(N1209-R1209)*6.21%*20%</f>
        <v>3483.1945890000006</v>
      </c>
      <c r="R1209" s="48">
        <f>N1209*5%</f>
        <v>14760.550000000001</v>
      </c>
      <c r="S1209" s="48">
        <f>N1209/J1209</f>
        <v>722.4761997993196</v>
      </c>
      <c r="T1209" s="2">
        <f>T1202</f>
        <v>4360</v>
      </c>
      <c r="U1209" s="4" t="s">
        <v>1338</v>
      </c>
      <c r="V1209" s="3"/>
    </row>
    <row r="1210" spans="1:22" ht="75.75" customHeight="1">
      <c r="A1210" s="100"/>
      <c r="B1210" s="100"/>
      <c r="C1210" s="88"/>
      <c r="D1210" s="100"/>
      <c r="E1210" s="102"/>
      <c r="F1210" s="102"/>
      <c r="G1210" s="100"/>
      <c r="H1210" s="100"/>
      <c r="I1210" s="101"/>
      <c r="J1210" s="101"/>
      <c r="K1210" s="101"/>
      <c r="L1210" s="100"/>
      <c r="M1210" s="65" t="s">
        <v>1350</v>
      </c>
      <c r="N1210" s="2">
        <v>70322</v>
      </c>
      <c r="O1210" s="48">
        <f>(N1210-R1210)*93.79%</f>
        <v>62657.25361</v>
      </c>
      <c r="P1210" s="48">
        <f>(N1210-R1210)*6.21%*80%</f>
        <v>3318.917112</v>
      </c>
      <c r="Q1210" s="48">
        <f>(N1210-R1210)*6.21%*20%</f>
        <v>829.729278</v>
      </c>
      <c r="R1210" s="48">
        <f>N1210*5%</f>
        <v>3516.1000000000004</v>
      </c>
      <c r="S1210" s="48">
        <f>N1210/J1209</f>
        <v>172.10053596338807</v>
      </c>
      <c r="T1210" s="2">
        <f>T1205</f>
        <v>4360</v>
      </c>
      <c r="U1210" s="4" t="s">
        <v>1338</v>
      </c>
      <c r="V1210" s="3"/>
    </row>
    <row r="1211" spans="1:22" ht="18" customHeight="1">
      <c r="A1211" s="100"/>
      <c r="B1211" s="100"/>
      <c r="C1211" s="88"/>
      <c r="D1211" s="100"/>
      <c r="E1211" s="102"/>
      <c r="F1211" s="102"/>
      <c r="G1211" s="100"/>
      <c r="H1211" s="100"/>
      <c r="I1211" s="101"/>
      <c r="J1211" s="101"/>
      <c r="K1211" s="101"/>
      <c r="L1211" s="100"/>
      <c r="M1211" s="65" t="s">
        <v>67</v>
      </c>
      <c r="N1211" s="2">
        <f>SUM(N1209:N1210)</f>
        <v>365533</v>
      </c>
      <c r="O1211" s="2">
        <v>325691</v>
      </c>
      <c r="P1211" s="2">
        <f>SUM(P1209:P1210)</f>
        <v>17251.695468</v>
      </c>
      <c r="Q1211" s="2">
        <f>SUM(Q1209:Q1210)</f>
        <v>4312.923867</v>
      </c>
      <c r="R1211" s="2">
        <f>SUM(R1209:R1210)</f>
        <v>18276.65</v>
      </c>
      <c r="S1211" s="48">
        <f>N1211/J1209</f>
        <v>894.5767357627077</v>
      </c>
      <c r="T1211" s="2">
        <f>T1205</f>
        <v>4360</v>
      </c>
      <c r="U1211" s="4"/>
      <c r="V1211" s="3"/>
    </row>
    <row r="1212" spans="1:22" ht="27" customHeight="1">
      <c r="A1212" s="100" t="s">
        <v>1087</v>
      </c>
      <c r="B1212" s="100" t="s">
        <v>348</v>
      </c>
      <c r="C1212" s="88" t="s">
        <v>503</v>
      </c>
      <c r="D1212" s="100">
        <v>1960</v>
      </c>
      <c r="E1212" s="102" t="s">
        <v>77</v>
      </c>
      <c r="F1212" s="102" t="s">
        <v>349</v>
      </c>
      <c r="G1212" s="100">
        <v>3</v>
      </c>
      <c r="H1212" s="100">
        <v>2</v>
      </c>
      <c r="I1212" s="101">
        <v>1681.69</v>
      </c>
      <c r="J1212" s="101">
        <v>1473.04</v>
      </c>
      <c r="K1212" s="101">
        <v>1204.43</v>
      </c>
      <c r="L1212" s="100">
        <v>38</v>
      </c>
      <c r="M1212" s="65" t="s">
        <v>351</v>
      </c>
      <c r="N1212" s="2">
        <v>645904</v>
      </c>
      <c r="O1212" s="48">
        <f>(N1212-R1212)*93.79%</f>
        <v>575503.6935200001</v>
      </c>
      <c r="P1212" s="48">
        <f>(N1212-R1212)*6.21%*80%</f>
        <v>30484.085184000003</v>
      </c>
      <c r="Q1212" s="48">
        <f>(N1212-R1212)*6.21%*20%</f>
        <v>7621.021296000001</v>
      </c>
      <c r="R1212" s="48">
        <f>N1212*5%</f>
        <v>32295.2</v>
      </c>
      <c r="S1212" s="48">
        <f>N1212/J1212</f>
        <v>438.48368000868953</v>
      </c>
      <c r="T1212" s="2">
        <f>T1205</f>
        <v>4360</v>
      </c>
      <c r="U1212" s="4" t="s">
        <v>1338</v>
      </c>
      <c r="V1212" s="3"/>
    </row>
    <row r="1213" spans="1:22" ht="33" customHeight="1">
      <c r="A1213" s="100"/>
      <c r="B1213" s="100"/>
      <c r="C1213" s="88"/>
      <c r="D1213" s="100"/>
      <c r="E1213" s="102"/>
      <c r="F1213" s="102"/>
      <c r="G1213" s="100"/>
      <c r="H1213" s="100"/>
      <c r="I1213" s="101"/>
      <c r="J1213" s="101"/>
      <c r="K1213" s="101"/>
      <c r="L1213" s="100"/>
      <c r="M1213" s="65" t="s">
        <v>382</v>
      </c>
      <c r="N1213" s="2">
        <v>242154</v>
      </c>
      <c r="O1213" s="48">
        <f>(N1213-R1213)*93.79%</f>
        <v>215760.42477</v>
      </c>
      <c r="P1213" s="48">
        <f>(N1213-R1213)*6.21%*80%</f>
        <v>11428.700184000001</v>
      </c>
      <c r="Q1213" s="48">
        <f>(N1213-R1213)*6.21%*20%</f>
        <v>2857.1750460000003</v>
      </c>
      <c r="R1213" s="48">
        <f>N1213*5%</f>
        <v>12107.7</v>
      </c>
      <c r="S1213" s="48">
        <f>N1213/J1212</f>
        <v>164.39064791180144</v>
      </c>
      <c r="T1213" s="2">
        <f>T1206</f>
        <v>4360</v>
      </c>
      <c r="U1213" s="4" t="s">
        <v>1338</v>
      </c>
      <c r="V1213" s="3"/>
    </row>
    <row r="1214" spans="1:22" ht="18" customHeight="1">
      <c r="A1214" s="100"/>
      <c r="B1214" s="100"/>
      <c r="C1214" s="88"/>
      <c r="D1214" s="100"/>
      <c r="E1214" s="102"/>
      <c r="F1214" s="102"/>
      <c r="G1214" s="100"/>
      <c r="H1214" s="100"/>
      <c r="I1214" s="101"/>
      <c r="J1214" s="101"/>
      <c r="K1214" s="101"/>
      <c r="L1214" s="100"/>
      <c r="M1214" s="65" t="s">
        <v>67</v>
      </c>
      <c r="N1214" s="2">
        <f>SUM(N1212:N1213)</f>
        <v>888058</v>
      </c>
      <c r="O1214" s="2">
        <f>SUM(O1212:O1213)</f>
        <v>791264.1182900001</v>
      </c>
      <c r="P1214" s="2">
        <f>SUM(P1212:P1213)</f>
        <v>41912.785368000004</v>
      </c>
      <c r="Q1214" s="2">
        <f>SUM(Q1212:Q1213)</f>
        <v>10478.196342000001</v>
      </c>
      <c r="R1214" s="2">
        <f>SUM(R1212:R1213)</f>
        <v>44402.9</v>
      </c>
      <c r="S1214" s="48">
        <f>N1214/J1212</f>
        <v>602.8743279204909</v>
      </c>
      <c r="T1214" s="2">
        <f>T1206</f>
        <v>4360</v>
      </c>
      <c r="U1214" s="4"/>
      <c r="V1214" s="3"/>
    </row>
    <row r="1215" spans="1:22" ht="45" customHeight="1">
      <c r="A1215" s="100" t="s">
        <v>1088</v>
      </c>
      <c r="B1215" s="100" t="s">
        <v>877</v>
      </c>
      <c r="C1215" s="88" t="s">
        <v>499</v>
      </c>
      <c r="D1215" s="100">
        <v>1991</v>
      </c>
      <c r="E1215" s="102" t="s">
        <v>77</v>
      </c>
      <c r="F1215" s="102" t="s">
        <v>349</v>
      </c>
      <c r="G1215" s="100">
        <v>5</v>
      </c>
      <c r="H1215" s="100">
        <v>4</v>
      </c>
      <c r="I1215" s="101">
        <v>2832.4</v>
      </c>
      <c r="J1215" s="101">
        <v>2556.33</v>
      </c>
      <c r="K1215" s="101">
        <v>2090.58</v>
      </c>
      <c r="L1215" s="100">
        <v>65</v>
      </c>
      <c r="M1215" s="65" t="s">
        <v>351</v>
      </c>
      <c r="N1215" s="2">
        <v>691026</v>
      </c>
      <c r="O1215" s="48">
        <f>(N1215-R1215)*93.79%</f>
        <v>615707.62113</v>
      </c>
      <c r="P1215" s="48">
        <f>(N1215-R1215)*6.21%*80%</f>
        <v>32613.663096</v>
      </c>
      <c r="Q1215" s="48">
        <f>(N1215-R1215)*6.21%*20%</f>
        <v>8153.415774</v>
      </c>
      <c r="R1215" s="48">
        <f>N1215*5%</f>
        <v>34551.3</v>
      </c>
      <c r="S1215" s="48">
        <f>N1215/J1215</f>
        <v>270.3195596812618</v>
      </c>
      <c r="T1215" s="2">
        <f>T1207</f>
        <v>4360</v>
      </c>
      <c r="U1215" s="4" t="s">
        <v>1338</v>
      </c>
      <c r="V1215" s="3"/>
    </row>
    <row r="1216" spans="1:22" ht="73.5" customHeight="1">
      <c r="A1216" s="100"/>
      <c r="B1216" s="100"/>
      <c r="C1216" s="88"/>
      <c r="D1216" s="100"/>
      <c r="E1216" s="102"/>
      <c r="F1216" s="102"/>
      <c r="G1216" s="100"/>
      <c r="H1216" s="100"/>
      <c r="I1216" s="101"/>
      <c r="J1216" s="101"/>
      <c r="K1216" s="101"/>
      <c r="L1216" s="100"/>
      <c r="M1216" s="65" t="s">
        <v>1350</v>
      </c>
      <c r="N1216" s="2">
        <v>409117</v>
      </c>
      <c r="O1216" s="48">
        <f>(N1216-R1216)*93.79%</f>
        <v>364525.29258500005</v>
      </c>
      <c r="P1216" s="48">
        <f>(N1216-R1216)*6.21%*80%</f>
        <v>19308.685932000004</v>
      </c>
      <c r="Q1216" s="48">
        <f>(N1216-R1216)*6.21%*20%</f>
        <v>4827.171483000001</v>
      </c>
      <c r="R1216" s="48">
        <f>N1216*5%</f>
        <v>20455.850000000002</v>
      </c>
      <c r="S1216" s="48">
        <f>N1216/J1215</f>
        <v>160.0407615605184</v>
      </c>
      <c r="T1216" s="2">
        <f>T1210</f>
        <v>4360</v>
      </c>
      <c r="U1216" s="4" t="s">
        <v>1338</v>
      </c>
      <c r="V1216" s="3"/>
    </row>
    <row r="1217" spans="1:22" ht="33" customHeight="1">
      <c r="A1217" s="100"/>
      <c r="B1217" s="100"/>
      <c r="C1217" s="88"/>
      <c r="D1217" s="100"/>
      <c r="E1217" s="102"/>
      <c r="F1217" s="102"/>
      <c r="G1217" s="100"/>
      <c r="H1217" s="100"/>
      <c r="I1217" s="101"/>
      <c r="J1217" s="101"/>
      <c r="K1217" s="101"/>
      <c r="L1217" s="100"/>
      <c r="M1217" s="65" t="s">
        <v>350</v>
      </c>
      <c r="N1217" s="2">
        <v>538472</v>
      </c>
      <c r="O1217" s="48">
        <f>(N1217-R1217)*93.79%</f>
        <v>479781.24436000007</v>
      </c>
      <c r="P1217" s="48">
        <f>(N1217-R1217)*6.21%*80%</f>
        <v>25413.724512000004</v>
      </c>
      <c r="Q1217" s="48">
        <f>(N1217-R1217)*6.21%*20%</f>
        <v>6353.431128000001</v>
      </c>
      <c r="R1217" s="48">
        <f>N1217*5%</f>
        <v>26923.600000000002</v>
      </c>
      <c r="S1217" s="48">
        <f>N1217/J1215</f>
        <v>210.64260091615716</v>
      </c>
      <c r="T1217" s="2">
        <f>T1210</f>
        <v>4360</v>
      </c>
      <c r="U1217" s="4" t="s">
        <v>1338</v>
      </c>
      <c r="V1217" s="3"/>
    </row>
    <row r="1218" spans="1:22" ht="28.5" customHeight="1">
      <c r="A1218" s="100"/>
      <c r="B1218" s="100"/>
      <c r="C1218" s="88"/>
      <c r="D1218" s="100"/>
      <c r="E1218" s="102"/>
      <c r="F1218" s="102"/>
      <c r="G1218" s="100"/>
      <c r="H1218" s="100"/>
      <c r="I1218" s="101"/>
      <c r="J1218" s="101"/>
      <c r="K1218" s="101"/>
      <c r="L1218" s="100"/>
      <c r="M1218" s="65" t="s">
        <v>67</v>
      </c>
      <c r="N1218" s="2">
        <f>SUM(N1215:N1217)</f>
        <v>1638615</v>
      </c>
      <c r="O1218" s="2">
        <f>SUM(O1215:O1217)</f>
        <v>1460014.1580750002</v>
      </c>
      <c r="P1218" s="2">
        <f>SUM(P1215:P1217)</f>
        <v>77336.07354000001</v>
      </c>
      <c r="Q1218" s="2">
        <f>SUM(Q1215:Q1217)</f>
        <v>19334.018385000003</v>
      </c>
      <c r="R1218" s="2">
        <f>SUM(R1215:R1217)</f>
        <v>81930.75000000001</v>
      </c>
      <c r="S1218" s="48">
        <f>N1218/J1215</f>
        <v>641.0029221579374</v>
      </c>
      <c r="T1218" s="2">
        <f>T1210</f>
        <v>4360</v>
      </c>
      <c r="U1218" s="4"/>
      <c r="V1218" s="3"/>
    </row>
    <row r="1219" spans="1:22" ht="39" customHeight="1">
      <c r="A1219" s="100" t="s">
        <v>1089</v>
      </c>
      <c r="B1219" s="100" t="s">
        <v>878</v>
      </c>
      <c r="C1219" s="88" t="s">
        <v>1277</v>
      </c>
      <c r="D1219" s="100">
        <v>1967</v>
      </c>
      <c r="E1219" s="102" t="s">
        <v>77</v>
      </c>
      <c r="F1219" s="102" t="s">
        <v>349</v>
      </c>
      <c r="G1219" s="100">
        <v>4</v>
      </c>
      <c r="H1219" s="100">
        <v>4</v>
      </c>
      <c r="I1219" s="101">
        <v>3474.93</v>
      </c>
      <c r="J1219" s="101">
        <v>3118.27</v>
      </c>
      <c r="K1219" s="101">
        <v>2494.83</v>
      </c>
      <c r="L1219" s="100">
        <v>91</v>
      </c>
      <c r="M1219" s="65" t="s">
        <v>350</v>
      </c>
      <c r="N1219" s="2">
        <v>445006</v>
      </c>
      <c r="O1219" s="48">
        <f>(N1219-R1219)*93.79%</f>
        <v>396502.57103000005</v>
      </c>
      <c r="P1219" s="48">
        <f>(N1219-R1219)*6.21%*80%</f>
        <v>21002.503176000002</v>
      </c>
      <c r="Q1219" s="48">
        <f>(N1219-R1219)*6.21%*20%</f>
        <v>5250.6257940000005</v>
      </c>
      <c r="R1219" s="48">
        <f>N1219*5%</f>
        <v>22250.300000000003</v>
      </c>
      <c r="S1219" s="48">
        <f>N1219/J1219</f>
        <v>142.70925865944898</v>
      </c>
      <c r="T1219" s="2">
        <f>T1210</f>
        <v>4360</v>
      </c>
      <c r="U1219" s="4" t="s">
        <v>1338</v>
      </c>
      <c r="V1219" s="3"/>
    </row>
    <row r="1220" spans="1:22" ht="42" customHeight="1">
      <c r="A1220" s="100"/>
      <c r="B1220" s="100"/>
      <c r="C1220" s="88"/>
      <c r="D1220" s="100"/>
      <c r="E1220" s="102"/>
      <c r="F1220" s="102"/>
      <c r="G1220" s="100"/>
      <c r="H1220" s="100"/>
      <c r="I1220" s="101"/>
      <c r="J1220" s="101"/>
      <c r="K1220" s="101"/>
      <c r="L1220" s="100"/>
      <c r="M1220" s="65" t="s">
        <v>750</v>
      </c>
      <c r="N1220" s="2">
        <v>2109277</v>
      </c>
      <c r="O1220" s="48">
        <f>(N1220-R1220)*93.79%</f>
        <v>1879376.353385</v>
      </c>
      <c r="P1220" s="48">
        <f>(N1220-R1220)*6.21%*80%</f>
        <v>99549.437292</v>
      </c>
      <c r="Q1220" s="48">
        <f>(N1220-R1220)*6.21%*20%</f>
        <v>24887.359323</v>
      </c>
      <c r="R1220" s="48">
        <f>N1220*5%</f>
        <v>105463.85</v>
      </c>
      <c r="S1220" s="48">
        <f>N1220/J1219</f>
        <v>676.4253897192995</v>
      </c>
      <c r="T1220" s="2">
        <f>T1214</f>
        <v>4360</v>
      </c>
      <c r="U1220" s="4" t="s">
        <v>1338</v>
      </c>
      <c r="V1220" s="3"/>
    </row>
    <row r="1221" spans="1:22" ht="30" customHeight="1">
      <c r="A1221" s="100"/>
      <c r="B1221" s="100"/>
      <c r="C1221" s="88"/>
      <c r="D1221" s="100"/>
      <c r="E1221" s="102"/>
      <c r="F1221" s="102"/>
      <c r="G1221" s="100"/>
      <c r="H1221" s="100"/>
      <c r="I1221" s="101"/>
      <c r="J1221" s="101"/>
      <c r="K1221" s="101"/>
      <c r="L1221" s="100"/>
      <c r="M1221" s="65" t="s">
        <v>67</v>
      </c>
      <c r="N1221" s="2">
        <f>SUM(N1219:N1220)</f>
        <v>2554283</v>
      </c>
      <c r="O1221" s="2">
        <f>SUM(O1219:O1220)</f>
        <v>2275878.9244150002</v>
      </c>
      <c r="P1221" s="2">
        <f>SUM(P1219:P1220)</f>
        <v>120551.940468</v>
      </c>
      <c r="Q1221" s="2">
        <f>SUM(Q1219:Q1220)</f>
        <v>30137.985117</v>
      </c>
      <c r="R1221" s="2">
        <f>SUM(R1219:R1220)</f>
        <v>127714.15000000001</v>
      </c>
      <c r="S1221" s="48">
        <f>N1221/J1219</f>
        <v>819.1346483787485</v>
      </c>
      <c r="T1221" s="2">
        <f>T1214</f>
        <v>4360</v>
      </c>
      <c r="U1221" s="4"/>
      <c r="V1221" s="3"/>
    </row>
    <row r="1222" spans="1:22" ht="27" customHeight="1">
      <c r="A1222" s="100" t="s">
        <v>1090</v>
      </c>
      <c r="B1222" s="100" t="s">
        <v>879</v>
      </c>
      <c r="C1222" s="88" t="s">
        <v>1278</v>
      </c>
      <c r="D1222" s="100">
        <v>1967</v>
      </c>
      <c r="E1222" s="102" t="s">
        <v>77</v>
      </c>
      <c r="F1222" s="102" t="s">
        <v>349</v>
      </c>
      <c r="G1222" s="100">
        <v>4</v>
      </c>
      <c r="H1222" s="100">
        <v>4</v>
      </c>
      <c r="I1222" s="101">
        <v>3020.77</v>
      </c>
      <c r="J1222" s="101">
        <v>2681.48</v>
      </c>
      <c r="K1222" s="101">
        <v>2337.61</v>
      </c>
      <c r="L1222" s="100">
        <v>86</v>
      </c>
      <c r="M1222" s="65" t="s">
        <v>351</v>
      </c>
      <c r="N1222" s="2">
        <v>1277781</v>
      </c>
      <c r="O1222" s="48">
        <f>(N1222-R1222)*93.79%</f>
        <v>1138509.259905</v>
      </c>
      <c r="P1222" s="48">
        <f>(N1222-R1222)*6.21%*80%</f>
        <v>60306.152076</v>
      </c>
      <c r="Q1222" s="48">
        <f>(N1222-R1222)*6.21%*20%</f>
        <v>15076.538019</v>
      </c>
      <c r="R1222" s="48">
        <f>N1222*5%</f>
        <v>63889.05</v>
      </c>
      <c r="S1222" s="48">
        <f>N1222/J1222</f>
        <v>476.5208019451944</v>
      </c>
      <c r="T1222" s="2">
        <f>T1214</f>
        <v>4360</v>
      </c>
      <c r="U1222" s="4" t="s">
        <v>1338</v>
      </c>
      <c r="V1222" s="3"/>
    </row>
    <row r="1223" spans="1:22" ht="61.5" customHeight="1">
      <c r="A1223" s="100"/>
      <c r="B1223" s="100"/>
      <c r="C1223" s="88"/>
      <c r="D1223" s="100"/>
      <c r="E1223" s="102"/>
      <c r="F1223" s="102"/>
      <c r="G1223" s="100"/>
      <c r="H1223" s="100"/>
      <c r="I1223" s="101"/>
      <c r="J1223" s="101"/>
      <c r="K1223" s="101"/>
      <c r="L1223" s="100"/>
      <c r="M1223" s="65" t="s">
        <v>1352</v>
      </c>
      <c r="N1223" s="2">
        <v>2477353</v>
      </c>
      <c r="O1223" s="48">
        <f>(N1223-R1223)*93.79%</f>
        <v>2207333.9097650005</v>
      </c>
      <c r="P1223" s="48">
        <f>(N1223-R1223)*6.21%*80%</f>
        <v>116921.15218800002</v>
      </c>
      <c r="Q1223" s="48">
        <f>(N1223-R1223)*6.21%*20%</f>
        <v>29230.288047000005</v>
      </c>
      <c r="R1223" s="48">
        <f>N1223*5%</f>
        <v>123867.65000000001</v>
      </c>
      <c r="S1223" s="48">
        <f>N1223/J1222</f>
        <v>923.8752479973746</v>
      </c>
      <c r="T1223" s="2">
        <f>T1216</f>
        <v>4360</v>
      </c>
      <c r="U1223" s="4" t="s">
        <v>1338</v>
      </c>
      <c r="V1223" s="3"/>
    </row>
    <row r="1224" spans="1:22" ht="27.75" customHeight="1">
      <c r="A1224" s="100"/>
      <c r="B1224" s="100"/>
      <c r="C1224" s="88"/>
      <c r="D1224" s="100"/>
      <c r="E1224" s="102"/>
      <c r="F1224" s="102"/>
      <c r="G1224" s="100"/>
      <c r="H1224" s="100"/>
      <c r="I1224" s="101"/>
      <c r="J1224" s="101"/>
      <c r="K1224" s="101"/>
      <c r="L1224" s="100"/>
      <c r="M1224" s="65" t="s">
        <v>67</v>
      </c>
      <c r="N1224" s="2">
        <f>SUM(N1222:N1223)</f>
        <v>3755134</v>
      </c>
      <c r="O1224" s="2">
        <f>SUM(O1222:O1223)</f>
        <v>3345843.1696700007</v>
      </c>
      <c r="P1224" s="2">
        <f>SUM(P1222:P1223)</f>
        <v>177227.30426400003</v>
      </c>
      <c r="Q1224" s="2">
        <f>SUM(Q1222:Q1223)</f>
        <v>44306.82606600001</v>
      </c>
      <c r="R1224" s="2">
        <f>SUM(R1222:R1223)</f>
        <v>187756.7</v>
      </c>
      <c r="S1224" s="48">
        <f>N1224/J1222</f>
        <v>1400.396049942569</v>
      </c>
      <c r="T1224" s="2">
        <f>T1216</f>
        <v>4360</v>
      </c>
      <c r="U1224" s="4"/>
      <c r="V1224" s="3"/>
    </row>
    <row r="1225" spans="1:22" ht="60.75" customHeight="1">
      <c r="A1225" s="43" t="s">
        <v>1091</v>
      </c>
      <c r="B1225" s="43" t="s">
        <v>880</v>
      </c>
      <c r="C1225" s="44" t="s">
        <v>865</v>
      </c>
      <c r="D1225" s="43">
        <v>1973</v>
      </c>
      <c r="E1225" s="45" t="s">
        <v>77</v>
      </c>
      <c r="F1225" s="45" t="s">
        <v>349</v>
      </c>
      <c r="G1225" s="43">
        <v>5</v>
      </c>
      <c r="H1225" s="43">
        <v>5</v>
      </c>
      <c r="I1225" s="46">
        <v>3413.59</v>
      </c>
      <c r="J1225" s="46">
        <v>2653.59</v>
      </c>
      <c r="K1225" s="46">
        <v>2561.47</v>
      </c>
      <c r="L1225" s="43">
        <v>70</v>
      </c>
      <c r="M1225" s="65" t="s">
        <v>351</v>
      </c>
      <c r="N1225" s="2">
        <v>1583718</v>
      </c>
      <c r="O1225" s="48">
        <f>(N1225-R1225)*93.79%</f>
        <v>1411100.6565900003</v>
      </c>
      <c r="P1225" s="48">
        <f>(N1225-R1225)*6.21%*80%</f>
        <v>74745.15472800001</v>
      </c>
      <c r="Q1225" s="48">
        <f>(N1225-R1225)*6.21%*20%</f>
        <v>18686.288682000002</v>
      </c>
      <c r="R1225" s="48">
        <f>N1225*5%</f>
        <v>79185.90000000001</v>
      </c>
      <c r="S1225" s="48">
        <f>N1225/J1225</f>
        <v>596.8209105400608</v>
      </c>
      <c r="T1225" s="2">
        <f>T1218</f>
        <v>4360</v>
      </c>
      <c r="U1225" s="4" t="s">
        <v>1338</v>
      </c>
      <c r="V1225" s="3"/>
    </row>
    <row r="1226" spans="1:22" ht="27" customHeight="1">
      <c r="A1226" s="100" t="s">
        <v>1092</v>
      </c>
      <c r="B1226" s="100" t="s">
        <v>881</v>
      </c>
      <c r="C1226" s="88" t="s">
        <v>504</v>
      </c>
      <c r="D1226" s="100">
        <v>1966</v>
      </c>
      <c r="E1226" s="102" t="s">
        <v>77</v>
      </c>
      <c r="F1226" s="102" t="s">
        <v>349</v>
      </c>
      <c r="G1226" s="100">
        <v>5</v>
      </c>
      <c r="H1226" s="100">
        <v>4</v>
      </c>
      <c r="I1226" s="101">
        <v>4170.11</v>
      </c>
      <c r="J1226" s="101">
        <v>3852.53</v>
      </c>
      <c r="K1226" s="101">
        <v>3572.89</v>
      </c>
      <c r="L1226" s="100">
        <v>110</v>
      </c>
      <c r="M1226" s="65" t="s">
        <v>351</v>
      </c>
      <c r="N1226" s="2">
        <v>765136</v>
      </c>
      <c r="O1226" s="48">
        <f>(N1226-R1226)*93.79%</f>
        <v>681740.00168</v>
      </c>
      <c r="P1226" s="48">
        <f>(N1226-R1226)*6.21%*80%</f>
        <v>36111.358656</v>
      </c>
      <c r="Q1226" s="48">
        <f>(N1226-R1226)*6.21%*20%</f>
        <v>9027.839664</v>
      </c>
      <c r="R1226" s="48">
        <f>N1226*5%</f>
        <v>38256.8</v>
      </c>
      <c r="S1226" s="48">
        <f>N1226/J1226</f>
        <v>198.6061107895331</v>
      </c>
      <c r="T1226" s="2">
        <f>T1218</f>
        <v>4360</v>
      </c>
      <c r="U1226" s="4" t="s">
        <v>1338</v>
      </c>
      <c r="V1226" s="3"/>
    </row>
    <row r="1227" spans="1:22" ht="63.75" customHeight="1">
      <c r="A1227" s="100"/>
      <c r="B1227" s="100"/>
      <c r="C1227" s="88"/>
      <c r="D1227" s="100"/>
      <c r="E1227" s="102"/>
      <c r="F1227" s="102"/>
      <c r="G1227" s="100"/>
      <c r="H1227" s="100"/>
      <c r="I1227" s="101"/>
      <c r="J1227" s="101"/>
      <c r="K1227" s="101"/>
      <c r="L1227" s="100"/>
      <c r="M1227" s="65" t="s">
        <v>1352</v>
      </c>
      <c r="N1227" s="2">
        <v>2374356</v>
      </c>
      <c r="O1227" s="48">
        <f>(N1227-R1227)*93.79%</f>
        <v>2115563.06778</v>
      </c>
      <c r="P1227" s="48">
        <f>(N1227-R1227)*6.21%*80%</f>
        <v>112060.10577600003</v>
      </c>
      <c r="Q1227" s="48">
        <f>(N1227-R1227)*6.21%*20%</f>
        <v>28015.026444000006</v>
      </c>
      <c r="R1227" s="48">
        <f>N1227*5%</f>
        <v>118717.8</v>
      </c>
      <c r="S1227" s="48">
        <f>N1227/J1226</f>
        <v>616.310839889631</v>
      </c>
      <c r="T1227" s="2">
        <f>T1220</f>
        <v>4360</v>
      </c>
      <c r="U1227" s="4" t="s">
        <v>1338</v>
      </c>
      <c r="V1227" s="3"/>
    </row>
    <row r="1228" spans="1:22" ht="25.5" customHeight="1">
      <c r="A1228" s="100"/>
      <c r="B1228" s="100"/>
      <c r="C1228" s="88"/>
      <c r="D1228" s="100"/>
      <c r="E1228" s="102"/>
      <c r="F1228" s="102"/>
      <c r="G1228" s="100"/>
      <c r="H1228" s="100"/>
      <c r="I1228" s="101"/>
      <c r="J1228" s="101"/>
      <c r="K1228" s="101"/>
      <c r="L1228" s="100"/>
      <c r="M1228" s="65" t="s">
        <v>67</v>
      </c>
      <c r="N1228" s="2">
        <f>SUM(N1226:N1227)</f>
        <v>3139492</v>
      </c>
      <c r="O1228" s="2">
        <f>SUM(O1226:O1227)</f>
        <v>2797303.06946</v>
      </c>
      <c r="P1228" s="2">
        <f>SUM(P1226:P1227)</f>
        <v>148171.464432</v>
      </c>
      <c r="Q1228" s="2">
        <f>SUM(Q1226:Q1227)</f>
        <v>37042.866108</v>
      </c>
      <c r="R1228" s="2">
        <f>SUM(R1226:R1227)</f>
        <v>156974.6</v>
      </c>
      <c r="S1228" s="48">
        <f>N1228/J1226</f>
        <v>814.9169506791641</v>
      </c>
      <c r="T1228" s="2">
        <f>T1221</f>
        <v>4360</v>
      </c>
      <c r="U1228" s="4"/>
      <c r="V1228" s="3"/>
    </row>
    <row r="1229" spans="1:22" ht="27" customHeight="1">
      <c r="A1229" s="100" t="s">
        <v>1093</v>
      </c>
      <c r="B1229" s="100" t="s">
        <v>882</v>
      </c>
      <c r="C1229" s="88" t="s">
        <v>505</v>
      </c>
      <c r="D1229" s="100">
        <v>1964</v>
      </c>
      <c r="E1229" s="102" t="s">
        <v>77</v>
      </c>
      <c r="F1229" s="102" t="s">
        <v>349</v>
      </c>
      <c r="G1229" s="100">
        <v>5</v>
      </c>
      <c r="H1229" s="100">
        <v>4</v>
      </c>
      <c r="I1229" s="101">
        <v>3785.73</v>
      </c>
      <c r="J1229" s="101">
        <v>3377.09</v>
      </c>
      <c r="K1229" s="101">
        <v>2672.3</v>
      </c>
      <c r="L1229" s="100">
        <v>195</v>
      </c>
      <c r="M1229" s="65" t="s">
        <v>351</v>
      </c>
      <c r="N1229" s="2">
        <v>736886</v>
      </c>
      <c r="O1229" s="48">
        <f>(N1229-R1229)*93.79%</f>
        <v>656569.11043</v>
      </c>
      <c r="P1229" s="48">
        <f>(N1229-R1229)*6.21%*80%</f>
        <v>34778.071656</v>
      </c>
      <c r="Q1229" s="48">
        <f>(N1229-R1229)*6.21%*20%</f>
        <v>8694.517914</v>
      </c>
      <c r="R1229" s="48">
        <f>N1229*5%</f>
        <v>36844.3</v>
      </c>
      <c r="S1229" s="48">
        <f>N1229/J1229</f>
        <v>218.20146931233694</v>
      </c>
      <c r="T1229" s="2">
        <f>T1223</f>
        <v>4360</v>
      </c>
      <c r="U1229" s="4" t="s">
        <v>1338</v>
      </c>
      <c r="V1229" s="3"/>
    </row>
    <row r="1230" spans="1:22" ht="65.25" customHeight="1">
      <c r="A1230" s="100"/>
      <c r="B1230" s="100"/>
      <c r="C1230" s="88"/>
      <c r="D1230" s="100"/>
      <c r="E1230" s="102"/>
      <c r="F1230" s="102"/>
      <c r="G1230" s="100"/>
      <c r="H1230" s="100"/>
      <c r="I1230" s="101"/>
      <c r="J1230" s="101"/>
      <c r="K1230" s="101"/>
      <c r="L1230" s="100"/>
      <c r="M1230" s="65" t="s">
        <v>1352</v>
      </c>
      <c r="N1230" s="2">
        <v>2091485</v>
      </c>
      <c r="O1230" s="48">
        <f>(N1230-R1230)*93.79%</f>
        <v>1863523.5924250002</v>
      </c>
      <c r="P1230" s="48">
        <f>(N1230-R1230)*6.21%*80%</f>
        <v>98709.72606000002</v>
      </c>
      <c r="Q1230" s="48">
        <f>(N1230-R1230)*6.21%*20%</f>
        <v>24677.431515000004</v>
      </c>
      <c r="R1230" s="48">
        <f>N1230*5%</f>
        <v>104574.25</v>
      </c>
      <c r="S1230" s="48">
        <f>N1230/J1229</f>
        <v>619.3157422514649</v>
      </c>
      <c r="T1230" s="2">
        <f>T1224</f>
        <v>4360</v>
      </c>
      <c r="U1230" s="4" t="s">
        <v>1338</v>
      </c>
      <c r="V1230" s="3"/>
    </row>
    <row r="1231" spans="1:22" ht="73.5" customHeight="1">
      <c r="A1231" s="100"/>
      <c r="B1231" s="100"/>
      <c r="C1231" s="88"/>
      <c r="D1231" s="100"/>
      <c r="E1231" s="102"/>
      <c r="F1231" s="102"/>
      <c r="G1231" s="100"/>
      <c r="H1231" s="100"/>
      <c r="I1231" s="101"/>
      <c r="J1231" s="101"/>
      <c r="K1231" s="101"/>
      <c r="L1231" s="100"/>
      <c r="M1231" s="65" t="s">
        <v>1350</v>
      </c>
      <c r="N1231" s="2">
        <v>584684</v>
      </c>
      <c r="O1231" s="48">
        <f>(N1231-R1231)*93.79%</f>
        <v>520956.3674200001</v>
      </c>
      <c r="P1231" s="48">
        <f>(N1231-R1231)*6.21%*80%</f>
        <v>27594.746064000006</v>
      </c>
      <c r="Q1231" s="48">
        <f>(N1231-R1231)*6.21%*20%</f>
        <v>6898.686516000002</v>
      </c>
      <c r="R1231" s="48">
        <f>N1231*5%</f>
        <v>29234.2</v>
      </c>
      <c r="S1231" s="48">
        <f>N1231/J1229</f>
        <v>173.13248980631252</v>
      </c>
      <c r="T1231" s="2">
        <f>T1225</f>
        <v>4360</v>
      </c>
      <c r="U1231" s="4" t="s">
        <v>1338</v>
      </c>
      <c r="V1231" s="3"/>
    </row>
    <row r="1232" spans="1:22" ht="25.5" customHeight="1">
      <c r="A1232" s="100"/>
      <c r="B1232" s="100"/>
      <c r="C1232" s="88"/>
      <c r="D1232" s="100"/>
      <c r="E1232" s="102"/>
      <c r="F1232" s="102"/>
      <c r="G1232" s="100"/>
      <c r="H1232" s="100"/>
      <c r="I1232" s="101"/>
      <c r="J1232" s="101"/>
      <c r="K1232" s="101"/>
      <c r="L1232" s="100"/>
      <c r="M1232" s="65" t="s">
        <v>67</v>
      </c>
      <c r="N1232" s="2">
        <f>SUM(N1229:N1231)</f>
        <v>3413055</v>
      </c>
      <c r="O1232" s="2">
        <f>SUM(O1229:O1231)</f>
        <v>3041049.0702750003</v>
      </c>
      <c r="P1232" s="2">
        <f>SUM(P1229:P1231)</f>
        <v>161082.54378</v>
      </c>
      <c r="Q1232" s="2">
        <f>SUM(Q1229:Q1231)</f>
        <v>40270.635945</v>
      </c>
      <c r="R1232" s="2">
        <f>SUM(R1229:R1231)</f>
        <v>170652.75</v>
      </c>
      <c r="S1232" s="48">
        <f>N1232/J1229</f>
        <v>1010.6497013701145</v>
      </c>
      <c r="T1232" s="2">
        <f>T1225</f>
        <v>4360</v>
      </c>
      <c r="U1232" s="4"/>
      <c r="V1232" s="3"/>
    </row>
    <row r="1233" spans="1:22" ht="62.25" customHeight="1">
      <c r="A1233" s="100" t="s">
        <v>1094</v>
      </c>
      <c r="B1233" s="100" t="s">
        <v>883</v>
      </c>
      <c r="C1233" s="88" t="s">
        <v>783</v>
      </c>
      <c r="D1233" s="100">
        <v>1960</v>
      </c>
      <c r="E1233" s="102" t="s">
        <v>77</v>
      </c>
      <c r="F1233" s="102" t="s">
        <v>349</v>
      </c>
      <c r="G1233" s="100">
        <v>4</v>
      </c>
      <c r="H1233" s="100">
        <v>2</v>
      </c>
      <c r="I1233" s="101">
        <v>1559.37</v>
      </c>
      <c r="J1233" s="101">
        <v>1242.26</v>
      </c>
      <c r="K1233" s="101">
        <v>1026.8</v>
      </c>
      <c r="L1233" s="100">
        <v>70</v>
      </c>
      <c r="M1233" s="65" t="s">
        <v>1352</v>
      </c>
      <c r="N1233" s="2">
        <v>1574141</v>
      </c>
      <c r="O1233" s="48">
        <f>(N1233-R1233)*93.79%</f>
        <v>1402567.501705</v>
      </c>
      <c r="P1233" s="48">
        <f>(N1233-R1233)*6.21%*80%</f>
        <v>74293.158636</v>
      </c>
      <c r="Q1233" s="48">
        <f>(N1233-R1233)*6.21%*20%</f>
        <v>18573.289659</v>
      </c>
      <c r="R1233" s="48">
        <f>N1233*5%</f>
        <v>78707.05</v>
      </c>
      <c r="S1233" s="48">
        <f>N1233/J1233</f>
        <v>1267.1590488303575</v>
      </c>
      <c r="T1233" s="2">
        <f>T1227</f>
        <v>4360</v>
      </c>
      <c r="U1233" s="4" t="s">
        <v>1338</v>
      </c>
      <c r="V1233" s="3"/>
    </row>
    <row r="1234" spans="1:22" ht="45.75" customHeight="1">
      <c r="A1234" s="100"/>
      <c r="B1234" s="100"/>
      <c r="C1234" s="88"/>
      <c r="D1234" s="100"/>
      <c r="E1234" s="102"/>
      <c r="F1234" s="102"/>
      <c r="G1234" s="100"/>
      <c r="H1234" s="100"/>
      <c r="I1234" s="101"/>
      <c r="J1234" s="101"/>
      <c r="K1234" s="101"/>
      <c r="L1234" s="100"/>
      <c r="M1234" s="65" t="s">
        <v>382</v>
      </c>
      <c r="N1234" s="2">
        <v>200204</v>
      </c>
      <c r="O1234" s="48">
        <f>(N1234-R1234)*93.79%</f>
        <v>178382.76502</v>
      </c>
      <c r="P1234" s="48">
        <f>(N1234-R1234)*6.21%*80%</f>
        <v>9448.827984000001</v>
      </c>
      <c r="Q1234" s="48">
        <f>(N1234-R1234)*6.21%*20%</f>
        <v>2362.2069960000003</v>
      </c>
      <c r="R1234" s="48">
        <f>N1234*5%</f>
        <v>10010.2</v>
      </c>
      <c r="S1234" s="48">
        <f>N1234/J1233</f>
        <v>161.1611095905849</v>
      </c>
      <c r="T1234" s="2">
        <f aca="true" t="shared" si="171" ref="T1234:T1239">T1229</f>
        <v>4360</v>
      </c>
      <c r="U1234" s="4" t="s">
        <v>1338</v>
      </c>
      <c r="V1234" s="3"/>
    </row>
    <row r="1235" spans="1:22" ht="25.5" customHeight="1">
      <c r="A1235" s="100"/>
      <c r="B1235" s="100"/>
      <c r="C1235" s="88"/>
      <c r="D1235" s="100"/>
      <c r="E1235" s="102"/>
      <c r="F1235" s="102"/>
      <c r="G1235" s="100"/>
      <c r="H1235" s="100"/>
      <c r="I1235" s="101"/>
      <c r="J1235" s="101"/>
      <c r="K1235" s="101"/>
      <c r="L1235" s="100"/>
      <c r="M1235" s="65" t="s">
        <v>67</v>
      </c>
      <c r="N1235" s="2">
        <f>SUM(N1233:N1234)</f>
        <v>1774345</v>
      </c>
      <c r="O1235" s="2">
        <v>1580951</v>
      </c>
      <c r="P1235" s="2">
        <f>SUM(P1233:P1234)</f>
        <v>83741.98662</v>
      </c>
      <c r="Q1235" s="2">
        <f>SUM(Q1233:Q1234)</f>
        <v>20935.496655</v>
      </c>
      <c r="R1235" s="2">
        <f>SUM(R1233:R1234)</f>
        <v>88717.25</v>
      </c>
      <c r="S1235" s="48">
        <f>N1235/J1233</f>
        <v>1428.3201584209426</v>
      </c>
      <c r="T1235" s="2">
        <f t="shared" si="171"/>
        <v>4360</v>
      </c>
      <c r="U1235" s="4"/>
      <c r="V1235" s="3"/>
    </row>
    <row r="1236" spans="1:22" ht="81" customHeight="1">
      <c r="A1236" s="43" t="s">
        <v>1095</v>
      </c>
      <c r="B1236" s="43" t="s">
        <v>884</v>
      </c>
      <c r="C1236" s="44" t="s">
        <v>784</v>
      </c>
      <c r="D1236" s="43">
        <v>1960</v>
      </c>
      <c r="E1236" s="45" t="s">
        <v>77</v>
      </c>
      <c r="F1236" s="45" t="s">
        <v>349</v>
      </c>
      <c r="G1236" s="43">
        <v>3</v>
      </c>
      <c r="H1236" s="43">
        <v>2</v>
      </c>
      <c r="I1236" s="46">
        <v>1143.81</v>
      </c>
      <c r="J1236" s="46">
        <v>948.11</v>
      </c>
      <c r="K1236" s="46">
        <v>738.7</v>
      </c>
      <c r="L1236" s="43">
        <v>48</v>
      </c>
      <c r="M1236" s="65" t="s">
        <v>1352</v>
      </c>
      <c r="N1236" s="2">
        <v>1201380</v>
      </c>
      <c r="O1236" s="48">
        <f>(N1236-R1236)*93.79%</f>
        <v>1070435.5869</v>
      </c>
      <c r="P1236" s="48">
        <f>(N1236-R1236)*6.21%*80%</f>
        <v>56700.330480000004</v>
      </c>
      <c r="Q1236" s="48">
        <f>(N1236-R1236)*6.21%*20%</f>
        <v>14175.082620000001</v>
      </c>
      <c r="R1236" s="48">
        <f>N1236*5%</f>
        <v>60069</v>
      </c>
      <c r="S1236" s="48">
        <f>N1236/J1236</f>
        <v>1267.1314509919735</v>
      </c>
      <c r="T1236" s="2">
        <f t="shared" si="171"/>
        <v>4360</v>
      </c>
      <c r="U1236" s="4" t="s">
        <v>1338</v>
      </c>
      <c r="V1236" s="3"/>
    </row>
    <row r="1237" spans="1:22" ht="81" customHeight="1">
      <c r="A1237" s="43" t="s">
        <v>1096</v>
      </c>
      <c r="B1237" s="43" t="s">
        <v>885</v>
      </c>
      <c r="C1237" s="44" t="s">
        <v>506</v>
      </c>
      <c r="D1237" s="43">
        <v>1968</v>
      </c>
      <c r="E1237" s="45" t="s">
        <v>77</v>
      </c>
      <c r="F1237" s="45" t="s">
        <v>349</v>
      </c>
      <c r="G1237" s="43">
        <v>5</v>
      </c>
      <c r="H1237" s="43">
        <v>4</v>
      </c>
      <c r="I1237" s="46">
        <v>5007.7</v>
      </c>
      <c r="J1237" s="46">
        <v>4548.92</v>
      </c>
      <c r="K1237" s="43">
        <v>3641.93</v>
      </c>
      <c r="L1237" s="43">
        <v>195</v>
      </c>
      <c r="M1237" s="65" t="s">
        <v>351</v>
      </c>
      <c r="N1237" s="2">
        <v>1158839</v>
      </c>
      <c r="O1237" s="48">
        <f>(N1237-R1237)*93.79%</f>
        <v>1032531.3431950001</v>
      </c>
      <c r="P1237" s="48">
        <f>(N1237-R1237)*6.21%*80%</f>
        <v>54692.56544400001</v>
      </c>
      <c r="Q1237" s="48">
        <f>(N1237-R1237)*6.21%*20%</f>
        <v>13673.141361000002</v>
      </c>
      <c r="R1237" s="48">
        <f>N1237*5%</f>
        <v>57941.950000000004</v>
      </c>
      <c r="S1237" s="48">
        <f>N1237/J1237</f>
        <v>254.75035832681164</v>
      </c>
      <c r="T1237" s="2">
        <f t="shared" si="171"/>
        <v>4360</v>
      </c>
      <c r="U1237" s="4" t="s">
        <v>1338</v>
      </c>
      <c r="V1237" s="3"/>
    </row>
    <row r="1238" spans="1:22" ht="27" customHeight="1">
      <c r="A1238" s="100" t="s">
        <v>1097</v>
      </c>
      <c r="B1238" s="100" t="s">
        <v>886</v>
      </c>
      <c r="C1238" s="88" t="s">
        <v>785</v>
      </c>
      <c r="D1238" s="100">
        <v>1968</v>
      </c>
      <c r="E1238" s="102" t="s">
        <v>77</v>
      </c>
      <c r="F1238" s="102" t="s">
        <v>349</v>
      </c>
      <c r="G1238" s="100">
        <v>5</v>
      </c>
      <c r="H1238" s="100">
        <v>4</v>
      </c>
      <c r="I1238" s="101">
        <v>4185.75</v>
      </c>
      <c r="J1238" s="101">
        <v>3385.26</v>
      </c>
      <c r="K1238" s="101">
        <v>2696.42</v>
      </c>
      <c r="L1238" s="100">
        <v>146</v>
      </c>
      <c r="M1238" s="65" t="s">
        <v>351</v>
      </c>
      <c r="N1238" s="2">
        <v>887368</v>
      </c>
      <c r="O1238" s="48">
        <f>(N1238-R1238)*93.79%</f>
        <v>790649.32484</v>
      </c>
      <c r="P1238" s="48">
        <f>(N1238-R1238)*6.21%*80%</f>
        <v>41880.220128</v>
      </c>
      <c r="Q1238" s="48">
        <f>(N1238-R1238)*6.21%*20%</f>
        <v>10470.055032</v>
      </c>
      <c r="R1238" s="48">
        <f>N1238*5%</f>
        <v>44368.4</v>
      </c>
      <c r="S1238" s="48">
        <f>N1238/J1238</f>
        <v>262.1269858149743</v>
      </c>
      <c r="T1238" s="2">
        <f t="shared" si="171"/>
        <v>4360</v>
      </c>
      <c r="U1238" s="4" t="s">
        <v>1338</v>
      </c>
      <c r="V1238" s="3"/>
    </row>
    <row r="1239" spans="1:22" ht="69.75" customHeight="1">
      <c r="A1239" s="100"/>
      <c r="B1239" s="100"/>
      <c r="C1239" s="88"/>
      <c r="D1239" s="100"/>
      <c r="E1239" s="102"/>
      <c r="F1239" s="102"/>
      <c r="G1239" s="100"/>
      <c r="H1239" s="100"/>
      <c r="I1239" s="101"/>
      <c r="J1239" s="101"/>
      <c r="K1239" s="101"/>
      <c r="L1239" s="100"/>
      <c r="M1239" s="65" t="s">
        <v>1350</v>
      </c>
      <c r="N1239" s="2">
        <v>448012</v>
      </c>
      <c r="O1239" s="48">
        <f>(N1239-R1239)*93.79%</f>
        <v>399180.9320600001</v>
      </c>
      <c r="P1239" s="48">
        <f>(N1239-R1239)*6.21%*80%</f>
        <v>21144.374352000003</v>
      </c>
      <c r="Q1239" s="48">
        <f>(N1239-R1239)*6.21%*20%</f>
        <v>5286.093588000001</v>
      </c>
      <c r="R1239" s="48">
        <f>N1239*5%</f>
        <v>22400.600000000002</v>
      </c>
      <c r="S1239" s="48">
        <f>N1239/J1238</f>
        <v>132.3419766871673</v>
      </c>
      <c r="T1239" s="2">
        <f t="shared" si="171"/>
        <v>4360</v>
      </c>
      <c r="U1239" s="4" t="s">
        <v>1338</v>
      </c>
      <c r="V1239" s="3"/>
    </row>
    <row r="1240" spans="1:22" ht="33" customHeight="1">
      <c r="A1240" s="100"/>
      <c r="B1240" s="100"/>
      <c r="C1240" s="88"/>
      <c r="D1240" s="100"/>
      <c r="E1240" s="102"/>
      <c r="F1240" s="102"/>
      <c r="G1240" s="100"/>
      <c r="H1240" s="100"/>
      <c r="I1240" s="101"/>
      <c r="J1240" s="101"/>
      <c r="K1240" s="101"/>
      <c r="L1240" s="100"/>
      <c r="M1240" s="65" t="s">
        <v>382</v>
      </c>
      <c r="N1240" s="2">
        <v>609517</v>
      </c>
      <c r="O1240" s="48">
        <f>(N1240-R1240)*93.79%</f>
        <v>543082.694585</v>
      </c>
      <c r="P1240" s="48">
        <f>(N1240-R1240)*6.21%*80%</f>
        <v>28766.764332000006</v>
      </c>
      <c r="Q1240" s="48">
        <f>(N1240-R1240)*6.21%*20%</f>
        <v>7191.6910830000015</v>
      </c>
      <c r="R1240" s="48">
        <f>N1240*5%</f>
        <v>30475.850000000002</v>
      </c>
      <c r="S1240" s="48">
        <f>N1240/J1238</f>
        <v>180.05027678819351</v>
      </c>
      <c r="T1240" s="2">
        <f>T1239</f>
        <v>4360</v>
      </c>
      <c r="U1240" s="4" t="s">
        <v>1338</v>
      </c>
      <c r="V1240" s="3"/>
    </row>
    <row r="1241" spans="1:22" ht="18" customHeight="1">
      <c r="A1241" s="100"/>
      <c r="B1241" s="100"/>
      <c r="C1241" s="88"/>
      <c r="D1241" s="100"/>
      <c r="E1241" s="102"/>
      <c r="F1241" s="102"/>
      <c r="G1241" s="100"/>
      <c r="H1241" s="100"/>
      <c r="I1241" s="101"/>
      <c r="J1241" s="101"/>
      <c r="K1241" s="101"/>
      <c r="L1241" s="100"/>
      <c r="M1241" s="65" t="s">
        <v>67</v>
      </c>
      <c r="N1241" s="2">
        <f>SUM(N1238:N1240)</f>
        <v>1944897</v>
      </c>
      <c r="O1241" s="2">
        <f>SUM(O1238:O1240)</f>
        <v>1732912.951485</v>
      </c>
      <c r="P1241" s="2">
        <f>SUM(P1238:P1240)</f>
        <v>91791.358812</v>
      </c>
      <c r="Q1241" s="2">
        <f>SUM(Q1238:Q1240)</f>
        <v>22947.839703</v>
      </c>
      <c r="R1241" s="2">
        <f>SUM(R1238:R1240)</f>
        <v>97244.85</v>
      </c>
      <c r="S1241" s="48">
        <f>N1241/J1238</f>
        <v>574.5192392903351</v>
      </c>
      <c r="T1241" s="2">
        <f>T1236</f>
        <v>4360</v>
      </c>
      <c r="U1241" s="4"/>
      <c r="V1241" s="3"/>
    </row>
    <row r="1242" spans="1:22" ht="60.75" customHeight="1">
      <c r="A1242" s="43" t="s">
        <v>1098</v>
      </c>
      <c r="B1242" s="43" t="s">
        <v>887</v>
      </c>
      <c r="C1242" s="44" t="s">
        <v>507</v>
      </c>
      <c r="D1242" s="43">
        <v>1965</v>
      </c>
      <c r="E1242" s="45" t="s">
        <v>77</v>
      </c>
      <c r="F1242" s="45" t="s">
        <v>349</v>
      </c>
      <c r="G1242" s="43">
        <v>6</v>
      </c>
      <c r="H1242" s="43">
        <v>8</v>
      </c>
      <c r="I1242" s="46">
        <v>9060.16</v>
      </c>
      <c r="J1242" s="46">
        <v>7703.29</v>
      </c>
      <c r="K1242" s="46">
        <v>5604.59</v>
      </c>
      <c r="L1242" s="43">
        <v>184</v>
      </c>
      <c r="M1242" s="65" t="s">
        <v>750</v>
      </c>
      <c r="N1242" s="2">
        <v>1618451</v>
      </c>
      <c r="O1242" s="48">
        <f>(N1242-R1242)*93.79%</f>
        <v>1442047.933255</v>
      </c>
      <c r="P1242" s="48">
        <f>(N1242-R1242)*6.21%*80%</f>
        <v>76384.413396</v>
      </c>
      <c r="Q1242" s="48">
        <f>(N1242-R1242)*6.21%*20%</f>
        <v>19096.103349</v>
      </c>
      <c r="R1242" s="48">
        <f>N1242*5%</f>
        <v>80922.55</v>
      </c>
      <c r="S1242" s="48">
        <f>N1242/J1242</f>
        <v>210.098672125806</v>
      </c>
      <c r="T1242" s="2">
        <f>T1237</f>
        <v>4360</v>
      </c>
      <c r="U1242" s="4" t="s">
        <v>1338</v>
      </c>
      <c r="V1242" s="3"/>
    </row>
    <row r="1243" spans="1:22" ht="67.5" customHeight="1">
      <c r="A1243" s="100" t="s">
        <v>1099</v>
      </c>
      <c r="B1243" s="100" t="s">
        <v>888</v>
      </c>
      <c r="C1243" s="88" t="s">
        <v>861</v>
      </c>
      <c r="D1243" s="100">
        <v>1958</v>
      </c>
      <c r="E1243" s="102" t="s">
        <v>77</v>
      </c>
      <c r="F1243" s="102" t="s">
        <v>349</v>
      </c>
      <c r="G1243" s="100">
        <v>2</v>
      </c>
      <c r="H1243" s="100">
        <v>2</v>
      </c>
      <c r="I1243" s="101">
        <v>673.25</v>
      </c>
      <c r="J1243" s="101">
        <v>556.33</v>
      </c>
      <c r="K1243" s="101">
        <v>356.48</v>
      </c>
      <c r="L1243" s="100">
        <v>26</v>
      </c>
      <c r="M1243" s="65" t="s">
        <v>1350</v>
      </c>
      <c r="N1243" s="2">
        <v>116968</v>
      </c>
      <c r="O1243" s="48">
        <f>(N1243-R1243)*93.79%</f>
        <v>104219.07284000001</v>
      </c>
      <c r="P1243" s="48">
        <f>(N1243-R1243)*6.21%*80%</f>
        <v>5520.421728000001</v>
      </c>
      <c r="Q1243" s="48">
        <f>(N1243-R1243)*6.21%*20%</f>
        <v>1380.1054320000003</v>
      </c>
      <c r="R1243" s="48">
        <f>N1243*5%</f>
        <v>5848.400000000001</v>
      </c>
      <c r="S1243" s="48">
        <f>N1243/J1243</f>
        <v>210.24931245843294</v>
      </c>
      <c r="T1243" s="2">
        <f>T1237</f>
        <v>4360</v>
      </c>
      <c r="U1243" s="4" t="s">
        <v>1338</v>
      </c>
      <c r="V1243" s="3"/>
    </row>
    <row r="1244" spans="1:22" ht="33" customHeight="1">
      <c r="A1244" s="100"/>
      <c r="B1244" s="100"/>
      <c r="C1244" s="88"/>
      <c r="D1244" s="100"/>
      <c r="E1244" s="102"/>
      <c r="F1244" s="102"/>
      <c r="G1244" s="100"/>
      <c r="H1244" s="100"/>
      <c r="I1244" s="101"/>
      <c r="J1244" s="101"/>
      <c r="K1244" s="101"/>
      <c r="L1244" s="100"/>
      <c r="M1244" s="65" t="s">
        <v>350</v>
      </c>
      <c r="N1244" s="2">
        <v>118215</v>
      </c>
      <c r="O1244" s="48">
        <f>(N1244-R1244)*93.79%</f>
        <v>105330.156075</v>
      </c>
      <c r="P1244" s="48">
        <f>(N1244-R1244)*6.21%*80%</f>
        <v>5579.275140000001</v>
      </c>
      <c r="Q1244" s="48">
        <f>(N1244-R1244)*6.21%*20%</f>
        <v>1394.8187850000002</v>
      </c>
      <c r="R1244" s="48">
        <f>N1244*5%</f>
        <v>5910.75</v>
      </c>
      <c r="S1244" s="48">
        <f>N1244/J1243</f>
        <v>212.49078784174858</v>
      </c>
      <c r="T1244" s="2">
        <f>T1239</f>
        <v>4360</v>
      </c>
      <c r="U1244" s="4" t="s">
        <v>1338</v>
      </c>
      <c r="V1244" s="3"/>
    </row>
    <row r="1245" spans="1:22" ht="18" customHeight="1">
      <c r="A1245" s="100"/>
      <c r="B1245" s="100"/>
      <c r="C1245" s="88"/>
      <c r="D1245" s="100"/>
      <c r="E1245" s="102"/>
      <c r="F1245" s="102"/>
      <c r="G1245" s="100"/>
      <c r="H1245" s="100"/>
      <c r="I1245" s="101"/>
      <c r="J1245" s="101"/>
      <c r="K1245" s="101"/>
      <c r="L1245" s="100"/>
      <c r="M1245" s="65" t="s">
        <v>67</v>
      </c>
      <c r="N1245" s="2">
        <f>SUM(N1243:N1244)</f>
        <v>235183</v>
      </c>
      <c r="O1245" s="2">
        <f>SUM(O1243:O1244)</f>
        <v>209549.228915</v>
      </c>
      <c r="P1245" s="2">
        <f>SUM(P1243:P1244)</f>
        <v>11099.696868000003</v>
      </c>
      <c r="Q1245" s="2">
        <f>SUM(Q1243:Q1244)</f>
        <v>2774.9242170000007</v>
      </c>
      <c r="R1245" s="2">
        <f>SUM(R1243:R1244)</f>
        <v>11759.150000000001</v>
      </c>
      <c r="S1245" s="48">
        <f>N1245/J1243</f>
        <v>422.7401003001815</v>
      </c>
      <c r="T1245" s="2">
        <f>T1239</f>
        <v>4360</v>
      </c>
      <c r="U1245" s="4"/>
      <c r="V1245" s="3"/>
    </row>
    <row r="1246" spans="1:22" ht="27" customHeight="1">
      <c r="A1246" s="100" t="s">
        <v>1100</v>
      </c>
      <c r="B1246" s="100" t="s">
        <v>889</v>
      </c>
      <c r="C1246" s="88" t="s">
        <v>512</v>
      </c>
      <c r="D1246" s="100">
        <v>1975</v>
      </c>
      <c r="E1246" s="102" t="s">
        <v>77</v>
      </c>
      <c r="F1246" s="102" t="s">
        <v>358</v>
      </c>
      <c r="G1246" s="100">
        <v>3</v>
      </c>
      <c r="H1246" s="100">
        <v>3</v>
      </c>
      <c r="I1246" s="101">
        <v>1470.5</v>
      </c>
      <c r="J1246" s="101">
        <v>1275</v>
      </c>
      <c r="K1246" s="101">
        <v>879.7</v>
      </c>
      <c r="L1246" s="100">
        <v>27</v>
      </c>
      <c r="M1246" s="65" t="s">
        <v>351</v>
      </c>
      <c r="N1246" s="2">
        <v>403475</v>
      </c>
      <c r="O1246" s="48">
        <f>(N1246-R1246)*93.79%</f>
        <v>359498.24237500003</v>
      </c>
      <c r="P1246" s="48">
        <f>(N1246-R1246)*6.21%*80%</f>
        <v>19042.406100000004</v>
      </c>
      <c r="Q1246" s="48">
        <f>(N1246-R1246)*6.21%*20%</f>
        <v>4760.601525000001</v>
      </c>
      <c r="R1246" s="48">
        <f>N1246*5%</f>
        <v>20173.75</v>
      </c>
      <c r="S1246" s="48">
        <f>N1246/J1246</f>
        <v>316.45098039215685</v>
      </c>
      <c r="T1246" s="2">
        <f>T1239</f>
        <v>4360</v>
      </c>
      <c r="U1246" s="4" t="s">
        <v>1338</v>
      </c>
      <c r="V1246" s="3"/>
    </row>
    <row r="1247" spans="1:22" ht="33" customHeight="1">
      <c r="A1247" s="100"/>
      <c r="B1247" s="100"/>
      <c r="C1247" s="88"/>
      <c r="D1247" s="100"/>
      <c r="E1247" s="102"/>
      <c r="F1247" s="102"/>
      <c r="G1247" s="100"/>
      <c r="H1247" s="100"/>
      <c r="I1247" s="101"/>
      <c r="J1247" s="101"/>
      <c r="K1247" s="101"/>
      <c r="L1247" s="100"/>
      <c r="M1247" s="65" t="s">
        <v>350</v>
      </c>
      <c r="N1247" s="2">
        <v>173454</v>
      </c>
      <c r="O1247" s="48">
        <f>(N1247-R1247)*93.79%</f>
        <v>154548.38127</v>
      </c>
      <c r="P1247" s="48">
        <f>(N1247-R1247)*6.21%*80%</f>
        <v>8186.334984</v>
      </c>
      <c r="Q1247" s="48">
        <f>(N1247-R1247)*6.21%*20%</f>
        <v>2046.583746</v>
      </c>
      <c r="R1247" s="48">
        <f>N1247*5%</f>
        <v>8672.7</v>
      </c>
      <c r="S1247" s="48">
        <f>N1247/J1246</f>
        <v>136.04235294117646</v>
      </c>
      <c r="T1247" s="2">
        <f>T1239</f>
        <v>4360</v>
      </c>
      <c r="U1247" s="4" t="s">
        <v>1338</v>
      </c>
      <c r="V1247" s="3"/>
    </row>
    <row r="1248" spans="1:22" ht="18" customHeight="1">
      <c r="A1248" s="100"/>
      <c r="B1248" s="100"/>
      <c r="C1248" s="88"/>
      <c r="D1248" s="100"/>
      <c r="E1248" s="102"/>
      <c r="F1248" s="102"/>
      <c r="G1248" s="100"/>
      <c r="H1248" s="100"/>
      <c r="I1248" s="101"/>
      <c r="J1248" s="101"/>
      <c r="K1248" s="101"/>
      <c r="L1248" s="100"/>
      <c r="M1248" s="65" t="s">
        <v>67</v>
      </c>
      <c r="N1248" s="2">
        <f>SUM(N1246:N1247)</f>
        <v>576929</v>
      </c>
      <c r="O1248" s="2">
        <f>SUM(O1246:O1247)</f>
        <v>514046.62364500004</v>
      </c>
      <c r="P1248" s="2">
        <f>SUM(P1246:P1247)</f>
        <v>27228.741084000005</v>
      </c>
      <c r="Q1248" s="2">
        <f>SUM(Q1246:Q1247)</f>
        <v>6807.185271000001</v>
      </c>
      <c r="R1248" s="2">
        <f>SUM(R1246:R1247)</f>
        <v>28846.45</v>
      </c>
      <c r="S1248" s="48">
        <f>N1248/J1246</f>
        <v>452.49333333333334</v>
      </c>
      <c r="T1248" s="2">
        <f>T1240</f>
        <v>4360</v>
      </c>
      <c r="U1248" s="4"/>
      <c r="V1248" s="3"/>
    </row>
    <row r="1249" spans="1:22" ht="27" customHeight="1">
      <c r="A1249" s="100" t="s">
        <v>1101</v>
      </c>
      <c r="B1249" s="100" t="s">
        <v>890</v>
      </c>
      <c r="C1249" s="88" t="s">
        <v>508</v>
      </c>
      <c r="D1249" s="100">
        <v>1978</v>
      </c>
      <c r="E1249" s="102" t="s">
        <v>77</v>
      </c>
      <c r="F1249" s="102" t="s">
        <v>358</v>
      </c>
      <c r="G1249" s="100">
        <v>3</v>
      </c>
      <c r="H1249" s="100">
        <v>3</v>
      </c>
      <c r="I1249" s="101">
        <v>1470.5</v>
      </c>
      <c r="J1249" s="101">
        <v>1265.79</v>
      </c>
      <c r="K1249" s="101">
        <v>689.82</v>
      </c>
      <c r="L1249" s="100">
        <v>27</v>
      </c>
      <c r="M1249" s="65" t="s">
        <v>351</v>
      </c>
      <c r="N1249" s="2">
        <v>459219</v>
      </c>
      <c r="O1249" s="48">
        <f>(N1249-R1249)*93.79%</f>
        <v>409166.425095</v>
      </c>
      <c r="P1249" s="48">
        <f>(N1249-R1249)*6.21%*80%</f>
        <v>21673.299924000003</v>
      </c>
      <c r="Q1249" s="48">
        <f>(N1249-R1249)*6.21%*20%</f>
        <v>5418.324981000001</v>
      </c>
      <c r="R1249" s="48">
        <f>N1249*5%</f>
        <v>22960.95</v>
      </c>
      <c r="S1249" s="48">
        <f>N1249/J1249</f>
        <v>362.7924063233238</v>
      </c>
      <c r="T1249" s="2">
        <f>T1242</f>
        <v>4360</v>
      </c>
      <c r="U1249" s="4" t="s">
        <v>1338</v>
      </c>
      <c r="V1249" s="3"/>
    </row>
    <row r="1250" spans="1:22" ht="33" customHeight="1">
      <c r="A1250" s="100"/>
      <c r="B1250" s="100"/>
      <c r="C1250" s="88"/>
      <c r="D1250" s="100"/>
      <c r="E1250" s="102"/>
      <c r="F1250" s="102"/>
      <c r="G1250" s="100"/>
      <c r="H1250" s="100"/>
      <c r="I1250" s="101"/>
      <c r="J1250" s="101"/>
      <c r="K1250" s="101"/>
      <c r="L1250" s="100"/>
      <c r="M1250" s="65" t="s">
        <v>350</v>
      </c>
      <c r="N1250" s="2">
        <v>173454</v>
      </c>
      <c r="O1250" s="48">
        <f>(N1250-R1250)*93.79%</f>
        <v>154548.38127</v>
      </c>
      <c r="P1250" s="48">
        <f>(N1250-R1250)*6.21%*80%</f>
        <v>8186.334984</v>
      </c>
      <c r="Q1250" s="48">
        <f>(N1250-R1250)*6.21%*20%</f>
        <v>2046.583746</v>
      </c>
      <c r="R1250" s="48">
        <f>N1250*5%</f>
        <v>8672.7</v>
      </c>
      <c r="S1250" s="48">
        <f>N1250/J1249</f>
        <v>137.03220913421657</v>
      </c>
      <c r="T1250" s="2">
        <f>T1242</f>
        <v>4360</v>
      </c>
      <c r="U1250" s="4" t="s">
        <v>1338</v>
      </c>
      <c r="V1250" s="3"/>
    </row>
    <row r="1251" spans="1:22" ht="18" customHeight="1">
      <c r="A1251" s="100"/>
      <c r="B1251" s="100"/>
      <c r="C1251" s="88"/>
      <c r="D1251" s="100"/>
      <c r="E1251" s="102"/>
      <c r="F1251" s="102"/>
      <c r="G1251" s="100"/>
      <c r="H1251" s="100"/>
      <c r="I1251" s="101"/>
      <c r="J1251" s="101"/>
      <c r="K1251" s="101"/>
      <c r="L1251" s="100"/>
      <c r="M1251" s="65" t="s">
        <v>67</v>
      </c>
      <c r="N1251" s="2">
        <f>SUM(N1249:N1250)</f>
        <v>632673</v>
      </c>
      <c r="O1251" s="2">
        <v>563714</v>
      </c>
      <c r="P1251" s="2">
        <f>SUM(P1249:P1250)</f>
        <v>29859.634908000004</v>
      </c>
      <c r="Q1251" s="2">
        <f>SUM(Q1249:Q1250)</f>
        <v>7464.908727000001</v>
      </c>
      <c r="R1251" s="2">
        <f>SUM(R1249:R1250)</f>
        <v>31633.65</v>
      </c>
      <c r="S1251" s="48">
        <f>N1251/J1249</f>
        <v>499.82461545754035</v>
      </c>
      <c r="T1251" s="2">
        <f>T1242</f>
        <v>4360</v>
      </c>
      <c r="U1251" s="4"/>
      <c r="V1251" s="3"/>
    </row>
    <row r="1252" spans="1:22" ht="27" customHeight="1">
      <c r="A1252" s="100" t="s">
        <v>1102</v>
      </c>
      <c r="B1252" s="100" t="s">
        <v>891</v>
      </c>
      <c r="C1252" s="88" t="s">
        <v>509</v>
      </c>
      <c r="D1252" s="100">
        <v>1978</v>
      </c>
      <c r="E1252" s="102" t="s">
        <v>77</v>
      </c>
      <c r="F1252" s="102" t="s">
        <v>358</v>
      </c>
      <c r="G1252" s="100">
        <v>3</v>
      </c>
      <c r="H1252" s="100">
        <v>3</v>
      </c>
      <c r="I1252" s="101">
        <v>1501</v>
      </c>
      <c r="J1252" s="101">
        <v>1264.11</v>
      </c>
      <c r="K1252" s="101">
        <v>930.2</v>
      </c>
      <c r="L1252" s="100">
        <v>64</v>
      </c>
      <c r="M1252" s="65" t="s">
        <v>351</v>
      </c>
      <c r="N1252" s="2">
        <v>458744</v>
      </c>
      <c r="O1252" s="48">
        <f>(N1252-R1252)*93.79%</f>
        <v>408743.19772</v>
      </c>
      <c r="P1252" s="48">
        <f>(N1252-R1252)*6.21%*80%</f>
        <v>21650.881824</v>
      </c>
      <c r="Q1252" s="48">
        <f>(N1252-R1252)*6.21%*20%</f>
        <v>5412.720456</v>
      </c>
      <c r="R1252" s="48">
        <f>N1252*5%</f>
        <v>22937.2</v>
      </c>
      <c r="S1252" s="48">
        <f>N1252/J1252</f>
        <v>362.89879836406647</v>
      </c>
      <c r="T1252" s="2">
        <f>T1244</f>
        <v>4360</v>
      </c>
      <c r="U1252" s="4" t="s">
        <v>1338</v>
      </c>
      <c r="V1252" s="3"/>
    </row>
    <row r="1253" spans="1:22" ht="33" customHeight="1">
      <c r="A1253" s="100"/>
      <c r="B1253" s="100"/>
      <c r="C1253" s="88"/>
      <c r="D1253" s="100"/>
      <c r="E1253" s="102"/>
      <c r="F1253" s="102"/>
      <c r="G1253" s="100"/>
      <c r="H1253" s="100"/>
      <c r="I1253" s="101"/>
      <c r="J1253" s="101"/>
      <c r="K1253" s="101"/>
      <c r="L1253" s="100"/>
      <c r="M1253" s="65" t="s">
        <v>350</v>
      </c>
      <c r="N1253" s="2">
        <v>173454</v>
      </c>
      <c r="O1253" s="48">
        <f>(N1253-R1253)*93.79%</f>
        <v>154548.38127</v>
      </c>
      <c r="P1253" s="48">
        <f>(N1253-R1253)*6.21%*80%</f>
        <v>8186.334984</v>
      </c>
      <c r="Q1253" s="48">
        <f>(N1253-R1253)*6.21%*20%</f>
        <v>2046.583746</v>
      </c>
      <c r="R1253" s="48">
        <f>N1253*5%</f>
        <v>8672.7</v>
      </c>
      <c r="S1253" s="48">
        <f>N1253/J1252</f>
        <v>137.2143247027553</v>
      </c>
      <c r="T1253" s="2">
        <f>T1244</f>
        <v>4360</v>
      </c>
      <c r="U1253" s="4" t="s">
        <v>1338</v>
      </c>
      <c r="V1253" s="3"/>
    </row>
    <row r="1254" spans="1:22" ht="18" customHeight="1">
      <c r="A1254" s="100"/>
      <c r="B1254" s="100"/>
      <c r="C1254" s="88"/>
      <c r="D1254" s="100"/>
      <c r="E1254" s="102"/>
      <c r="F1254" s="102"/>
      <c r="G1254" s="100"/>
      <c r="H1254" s="100"/>
      <c r="I1254" s="101"/>
      <c r="J1254" s="101"/>
      <c r="K1254" s="101"/>
      <c r="L1254" s="100"/>
      <c r="M1254" s="65" t="s">
        <v>67</v>
      </c>
      <c r="N1254" s="2">
        <f>SUM(N1252:N1253)</f>
        <v>632198</v>
      </c>
      <c r="O1254" s="2">
        <f>SUM(O1252:O1253)</f>
        <v>563291.5789900001</v>
      </c>
      <c r="P1254" s="2">
        <f>SUM(P1252:P1253)</f>
        <v>29837.216808</v>
      </c>
      <c r="Q1254" s="2">
        <f>SUM(Q1252:Q1253)</f>
        <v>7459.304202</v>
      </c>
      <c r="R1254" s="2">
        <f>SUM(R1252:R1253)</f>
        <v>31609.9</v>
      </c>
      <c r="S1254" s="48">
        <f>N1254/J1252</f>
        <v>500.11312306682174</v>
      </c>
      <c r="T1254" s="2">
        <f>T1244</f>
        <v>4360</v>
      </c>
      <c r="U1254" s="4"/>
      <c r="V1254" s="3"/>
    </row>
    <row r="1255" spans="1:22" ht="61.5" customHeight="1">
      <c r="A1255" s="43" t="s">
        <v>1103</v>
      </c>
      <c r="B1255" s="43" t="s">
        <v>892</v>
      </c>
      <c r="C1255" s="44" t="s">
        <v>510</v>
      </c>
      <c r="D1255" s="43">
        <v>1979</v>
      </c>
      <c r="E1255" s="45" t="s">
        <v>77</v>
      </c>
      <c r="F1255" s="45" t="s">
        <v>358</v>
      </c>
      <c r="G1255" s="43">
        <v>3</v>
      </c>
      <c r="H1255" s="43">
        <v>3</v>
      </c>
      <c r="I1255" s="46">
        <v>1509.7</v>
      </c>
      <c r="J1255" s="46">
        <v>1288.1</v>
      </c>
      <c r="K1255" s="46">
        <v>983.2</v>
      </c>
      <c r="L1255" s="43">
        <v>28</v>
      </c>
      <c r="M1255" s="65" t="s">
        <v>351</v>
      </c>
      <c r="N1255" s="2">
        <v>458744</v>
      </c>
      <c r="O1255" s="48">
        <f>(N1255-R1255)*93.79%</f>
        <v>408743.19772</v>
      </c>
      <c r="P1255" s="48">
        <f>(N1255-R1255)*6.21%*80%</f>
        <v>21650.881824</v>
      </c>
      <c r="Q1255" s="48">
        <f>(N1255-R1255)*6.21%*20%</f>
        <v>5412.720456</v>
      </c>
      <c r="R1255" s="48">
        <f>N1255*5%</f>
        <v>22937.2</v>
      </c>
      <c r="S1255" s="48">
        <f>N1255/J1255</f>
        <v>356.1400512382579</v>
      </c>
      <c r="T1255" s="2">
        <f>T1247</f>
        <v>4360</v>
      </c>
      <c r="U1255" s="4" t="s">
        <v>1338</v>
      </c>
      <c r="V1255" s="3"/>
    </row>
    <row r="1256" spans="1:22" ht="50.25" customHeight="1">
      <c r="A1256" s="100" t="s">
        <v>1104</v>
      </c>
      <c r="B1256" s="100" t="s">
        <v>893</v>
      </c>
      <c r="C1256" s="88" t="s">
        <v>511</v>
      </c>
      <c r="D1256" s="100">
        <v>1992</v>
      </c>
      <c r="E1256" s="102" t="s">
        <v>77</v>
      </c>
      <c r="F1256" s="102" t="s">
        <v>349</v>
      </c>
      <c r="G1256" s="100">
        <v>3</v>
      </c>
      <c r="H1256" s="100">
        <v>3</v>
      </c>
      <c r="I1256" s="101">
        <v>1714</v>
      </c>
      <c r="J1256" s="101">
        <v>1529.17</v>
      </c>
      <c r="K1256" s="101">
        <v>1166.46</v>
      </c>
      <c r="L1256" s="100">
        <v>84</v>
      </c>
      <c r="M1256" s="65" t="s">
        <v>1352</v>
      </c>
      <c r="N1256" s="2">
        <v>1104231</v>
      </c>
      <c r="O1256" s="48">
        <f>(N1256-R1256)*93.79%</f>
        <v>983875.3421550001</v>
      </c>
      <c r="P1256" s="48">
        <f>(N1256-R1256)*6.21%*80%</f>
        <v>52115.286276</v>
      </c>
      <c r="Q1256" s="48">
        <f>(N1256-R1256)*6.21%*20%</f>
        <v>13028.821569</v>
      </c>
      <c r="R1256" s="48">
        <f>N1256*5%</f>
        <v>55211.55</v>
      </c>
      <c r="S1256" s="48">
        <f>N1256/J1256</f>
        <v>722.1113414466671</v>
      </c>
      <c r="T1256" s="2">
        <f>T1249</f>
        <v>4360</v>
      </c>
      <c r="U1256" s="4" t="s">
        <v>1338</v>
      </c>
      <c r="V1256" s="3"/>
    </row>
    <row r="1257" spans="1:22" ht="63.75" customHeight="1">
      <c r="A1257" s="100"/>
      <c r="B1257" s="100"/>
      <c r="C1257" s="88"/>
      <c r="D1257" s="100"/>
      <c r="E1257" s="102"/>
      <c r="F1257" s="102"/>
      <c r="G1257" s="100"/>
      <c r="H1257" s="100"/>
      <c r="I1257" s="101"/>
      <c r="J1257" s="101"/>
      <c r="K1257" s="101"/>
      <c r="L1257" s="100"/>
      <c r="M1257" s="65" t="s">
        <v>1350</v>
      </c>
      <c r="N1257" s="2">
        <v>307588</v>
      </c>
      <c r="O1257" s="48">
        <f>(N1257-R1257)*93.79%</f>
        <v>274062.44594</v>
      </c>
      <c r="P1257" s="48">
        <f>(N1257-R1257)*6.21%*80%</f>
        <v>14516.923248000001</v>
      </c>
      <c r="Q1257" s="48">
        <f>(N1257-R1257)*6.21%*20%</f>
        <v>3629.2308120000002</v>
      </c>
      <c r="R1257" s="48">
        <f>N1257*5%</f>
        <v>15379.400000000001</v>
      </c>
      <c r="S1257" s="48">
        <f>N1257/J1256</f>
        <v>201.14702747241967</v>
      </c>
      <c r="T1257" s="2">
        <f>T1252</f>
        <v>4360</v>
      </c>
      <c r="U1257" s="4" t="s">
        <v>1338</v>
      </c>
      <c r="V1257" s="3"/>
    </row>
    <row r="1258" spans="1:22" ht="26.25" customHeight="1">
      <c r="A1258" s="100"/>
      <c r="B1258" s="100"/>
      <c r="C1258" s="88"/>
      <c r="D1258" s="100"/>
      <c r="E1258" s="102"/>
      <c r="F1258" s="102"/>
      <c r="G1258" s="100"/>
      <c r="H1258" s="100"/>
      <c r="I1258" s="101"/>
      <c r="J1258" s="101"/>
      <c r="K1258" s="101"/>
      <c r="L1258" s="100"/>
      <c r="M1258" s="65" t="s">
        <v>350</v>
      </c>
      <c r="N1258" s="2">
        <v>310488</v>
      </c>
      <c r="O1258" s="48">
        <f>(N1258-R1258)*93.79%</f>
        <v>276646.36044</v>
      </c>
      <c r="P1258" s="48">
        <f>(N1258-R1258)*6.21%*80%</f>
        <v>14653.791647999999</v>
      </c>
      <c r="Q1258" s="48">
        <f>(N1258-R1258)*6.21%*20%</f>
        <v>3663.4479119999996</v>
      </c>
      <c r="R1258" s="48">
        <f>N1258*5%</f>
        <v>15524.400000000001</v>
      </c>
      <c r="S1258" s="48">
        <f>N1258/J1256</f>
        <v>203.04348110412838</v>
      </c>
      <c r="T1258" s="2">
        <f>T1252</f>
        <v>4360</v>
      </c>
      <c r="U1258" s="4" t="s">
        <v>1338</v>
      </c>
      <c r="V1258" s="3"/>
    </row>
    <row r="1259" spans="1:22" ht="18" customHeight="1">
      <c r="A1259" s="100"/>
      <c r="B1259" s="100"/>
      <c r="C1259" s="88"/>
      <c r="D1259" s="100"/>
      <c r="E1259" s="102"/>
      <c r="F1259" s="102"/>
      <c r="G1259" s="100"/>
      <c r="H1259" s="100"/>
      <c r="I1259" s="101"/>
      <c r="J1259" s="101"/>
      <c r="K1259" s="101"/>
      <c r="L1259" s="100"/>
      <c r="M1259" s="65" t="s">
        <v>67</v>
      </c>
      <c r="N1259" s="2">
        <f>SUM(N1256:N1258)</f>
        <v>1722307</v>
      </c>
      <c r="O1259" s="2">
        <f>SUM(O1256:O1258)</f>
        <v>1534584.1485350002</v>
      </c>
      <c r="P1259" s="2">
        <f>SUM(P1256:P1258)</f>
        <v>81286.001172</v>
      </c>
      <c r="Q1259" s="2">
        <f>SUM(Q1256:Q1258)</f>
        <v>20321.500293</v>
      </c>
      <c r="R1259" s="2">
        <f>SUM(R1256:R1258)</f>
        <v>86115.35</v>
      </c>
      <c r="S1259" s="48">
        <f>N1259/J1256</f>
        <v>1126.3018500232151</v>
      </c>
      <c r="T1259" s="2">
        <f>T1254</f>
        <v>4360</v>
      </c>
      <c r="U1259" s="4"/>
      <c r="V1259" s="3"/>
    </row>
    <row r="1260" spans="1:22" ht="39.75" customHeight="1">
      <c r="A1260" s="100" t="s">
        <v>1105</v>
      </c>
      <c r="B1260" s="100" t="s">
        <v>894</v>
      </c>
      <c r="C1260" s="88" t="s">
        <v>853</v>
      </c>
      <c r="D1260" s="100">
        <v>1975</v>
      </c>
      <c r="E1260" s="102" t="s">
        <v>77</v>
      </c>
      <c r="F1260" s="102" t="s">
        <v>358</v>
      </c>
      <c r="G1260" s="100">
        <v>5</v>
      </c>
      <c r="H1260" s="100">
        <v>6</v>
      </c>
      <c r="I1260" s="101">
        <v>4955.21</v>
      </c>
      <c r="J1260" s="101">
        <v>4159.87</v>
      </c>
      <c r="K1260" s="101">
        <v>4012.78</v>
      </c>
      <c r="L1260" s="100">
        <v>164</v>
      </c>
      <c r="M1260" s="65" t="s">
        <v>453</v>
      </c>
      <c r="N1260" s="2">
        <v>472843</v>
      </c>
      <c r="O1260" s="48">
        <f>(N1260-R1260)*93.79%</f>
        <v>421305.477215</v>
      </c>
      <c r="P1260" s="48">
        <f>(N1260-R1260)*6.21%*80%</f>
        <v>22316.298228</v>
      </c>
      <c r="Q1260" s="48">
        <f>(N1260-R1260)*6.21%*20%</f>
        <v>5579.074557</v>
      </c>
      <c r="R1260" s="48">
        <f>N1260*5%</f>
        <v>23642.15</v>
      </c>
      <c r="S1260" s="48">
        <f>N1260/J1260</f>
        <v>113.66773480902047</v>
      </c>
      <c r="T1260" s="2">
        <f>T1254</f>
        <v>4360</v>
      </c>
      <c r="U1260" s="4" t="s">
        <v>1338</v>
      </c>
      <c r="V1260" s="3"/>
    </row>
    <row r="1261" spans="1:22" ht="39" customHeight="1">
      <c r="A1261" s="100"/>
      <c r="B1261" s="100"/>
      <c r="C1261" s="88"/>
      <c r="D1261" s="100"/>
      <c r="E1261" s="102"/>
      <c r="F1261" s="102"/>
      <c r="G1261" s="100"/>
      <c r="H1261" s="100"/>
      <c r="I1261" s="101"/>
      <c r="J1261" s="101"/>
      <c r="K1261" s="101"/>
      <c r="L1261" s="100"/>
      <c r="M1261" s="65" t="s">
        <v>414</v>
      </c>
      <c r="N1261" s="2">
        <v>452052</v>
      </c>
      <c r="O1261" s="48">
        <f>(N1261-R1261)*93.79%</f>
        <v>402780.59226000006</v>
      </c>
      <c r="P1261" s="48">
        <f>(N1261-R1261)*6.21%*80%</f>
        <v>21335.046192000005</v>
      </c>
      <c r="Q1261" s="48">
        <f>(N1261-R1261)*6.21%*20%</f>
        <v>5333.761548000001</v>
      </c>
      <c r="R1261" s="48">
        <f>N1261*5%</f>
        <v>22602.600000000002</v>
      </c>
      <c r="S1261" s="48">
        <f>N1261/J1260</f>
        <v>108.66974208328627</v>
      </c>
      <c r="T1261" s="2">
        <f>T1255</f>
        <v>4360</v>
      </c>
      <c r="U1261" s="4" t="s">
        <v>1338</v>
      </c>
      <c r="V1261" s="3"/>
    </row>
    <row r="1262" spans="1:22" ht="26.25" customHeight="1">
      <c r="A1262" s="100"/>
      <c r="B1262" s="100"/>
      <c r="C1262" s="88"/>
      <c r="D1262" s="100"/>
      <c r="E1262" s="102"/>
      <c r="F1262" s="102"/>
      <c r="G1262" s="100"/>
      <c r="H1262" s="100"/>
      <c r="I1262" s="101"/>
      <c r="J1262" s="101"/>
      <c r="K1262" s="101"/>
      <c r="L1262" s="100"/>
      <c r="M1262" s="65" t="s">
        <v>350</v>
      </c>
      <c r="N1262" s="2">
        <v>742740</v>
      </c>
      <c r="O1262" s="48">
        <f>(N1262-R1262)*93.79%</f>
        <v>661785.0537</v>
      </c>
      <c r="P1262" s="48">
        <f>(N1262-R1262)*6.21%*80%</f>
        <v>35054.35704</v>
      </c>
      <c r="Q1262" s="48">
        <f>(N1262-R1262)*6.21%*20%</f>
        <v>8763.58926</v>
      </c>
      <c r="R1262" s="48">
        <f>N1262*5%</f>
        <v>37137</v>
      </c>
      <c r="S1262" s="48">
        <f>N1262/J1260</f>
        <v>178.5488488822968</v>
      </c>
      <c r="T1262" s="2">
        <f>T1256</f>
        <v>4360</v>
      </c>
      <c r="U1262" s="4" t="s">
        <v>1338</v>
      </c>
      <c r="V1262" s="3"/>
    </row>
    <row r="1263" spans="1:22" ht="18" customHeight="1">
      <c r="A1263" s="100"/>
      <c r="B1263" s="100"/>
      <c r="C1263" s="88"/>
      <c r="D1263" s="100"/>
      <c r="E1263" s="102"/>
      <c r="F1263" s="102"/>
      <c r="G1263" s="100"/>
      <c r="H1263" s="100"/>
      <c r="I1263" s="101"/>
      <c r="J1263" s="101"/>
      <c r="K1263" s="101"/>
      <c r="L1263" s="100"/>
      <c r="M1263" s="65" t="s">
        <v>67</v>
      </c>
      <c r="N1263" s="2">
        <f>SUM(N1260:N1262)</f>
        <v>1667635</v>
      </c>
      <c r="O1263" s="2">
        <f>SUM(O1260:O1262)</f>
        <v>1485871.123175</v>
      </c>
      <c r="P1263" s="2">
        <f>SUM(P1260:P1262)</f>
        <v>78705.70146000001</v>
      </c>
      <c r="Q1263" s="2">
        <f>SUM(Q1260:Q1262)</f>
        <v>19676.425365000003</v>
      </c>
      <c r="R1263" s="2">
        <f>SUM(R1260:R1262)</f>
        <v>83381.75</v>
      </c>
      <c r="S1263" s="48">
        <f>N1263/J1260</f>
        <v>400.88632577460356</v>
      </c>
      <c r="T1263" s="2">
        <f>T1256</f>
        <v>4360</v>
      </c>
      <c r="U1263" s="4"/>
      <c r="V1263" s="3"/>
    </row>
    <row r="1264" spans="1:22" ht="60.75" customHeight="1">
      <c r="A1264" s="43" t="s">
        <v>1106</v>
      </c>
      <c r="B1264" s="43" t="s">
        <v>895</v>
      </c>
      <c r="C1264" s="44" t="s">
        <v>859</v>
      </c>
      <c r="D1264" s="43">
        <v>1953</v>
      </c>
      <c r="E1264" s="45" t="s">
        <v>77</v>
      </c>
      <c r="F1264" s="45" t="s">
        <v>358</v>
      </c>
      <c r="G1264" s="43">
        <v>4</v>
      </c>
      <c r="H1264" s="43">
        <v>3</v>
      </c>
      <c r="I1264" s="46">
        <v>3368.93</v>
      </c>
      <c r="J1264" s="46">
        <v>2499.93</v>
      </c>
      <c r="K1264" s="46">
        <v>2229.79</v>
      </c>
      <c r="L1264" s="43">
        <v>72</v>
      </c>
      <c r="M1264" s="65" t="s">
        <v>750</v>
      </c>
      <c r="N1264" s="2">
        <v>1783374</v>
      </c>
      <c r="O1264" s="48">
        <f>(N1264-R1264)*93.79%</f>
        <v>1588995.1508700002</v>
      </c>
      <c r="P1264" s="48">
        <f>(N1264-R1264)*6.21%*80%</f>
        <v>84168.119304</v>
      </c>
      <c r="Q1264" s="48">
        <f>(N1264-R1264)*6.21%*20%</f>
        <v>21042.029826</v>
      </c>
      <c r="R1264" s="48">
        <f>N1264*5%</f>
        <v>89168.70000000001</v>
      </c>
      <c r="S1264" s="48">
        <f>N1264/J1264</f>
        <v>713.3695743480818</v>
      </c>
      <c r="T1264" s="2">
        <f>T1263</f>
        <v>4360</v>
      </c>
      <c r="U1264" s="4" t="s">
        <v>1338</v>
      </c>
      <c r="V1264" s="3"/>
    </row>
    <row r="1265" spans="1:22" ht="55.5" customHeight="1">
      <c r="A1265" s="100" t="s">
        <v>1107</v>
      </c>
      <c r="B1265" s="100" t="s">
        <v>896</v>
      </c>
      <c r="C1265" s="88" t="s">
        <v>855</v>
      </c>
      <c r="D1265" s="100">
        <v>1981</v>
      </c>
      <c r="E1265" s="102" t="s">
        <v>77</v>
      </c>
      <c r="F1265" s="102" t="s">
        <v>349</v>
      </c>
      <c r="G1265" s="100">
        <v>4</v>
      </c>
      <c r="H1265" s="100">
        <v>2</v>
      </c>
      <c r="I1265" s="101">
        <v>1583.74</v>
      </c>
      <c r="J1265" s="101">
        <v>1153.97</v>
      </c>
      <c r="K1265" s="101">
        <v>937.84</v>
      </c>
      <c r="L1265" s="100">
        <v>60</v>
      </c>
      <c r="M1265" s="65" t="s">
        <v>1352</v>
      </c>
      <c r="N1265" s="2">
        <v>1087481</v>
      </c>
      <c r="O1265" s="48">
        <f>(N1265-R1265)*93.79%</f>
        <v>968951.008405</v>
      </c>
      <c r="P1265" s="48">
        <f>(N1265-R1265)*6.21%*80%</f>
        <v>51324.753276</v>
      </c>
      <c r="Q1265" s="48">
        <f>(N1265-R1265)*6.21%*20%</f>
        <v>12831.188319</v>
      </c>
      <c r="R1265" s="48">
        <f>N1265*5%</f>
        <v>54374.05</v>
      </c>
      <c r="S1265" s="48">
        <f>N1265/J1265</f>
        <v>942.3823842907527</v>
      </c>
      <c r="T1265" s="2">
        <f>T1258</f>
        <v>4360</v>
      </c>
      <c r="U1265" s="4" t="s">
        <v>1338</v>
      </c>
      <c r="V1265" s="3"/>
    </row>
    <row r="1266" spans="1:22" ht="25.5" customHeight="1">
      <c r="A1266" s="100"/>
      <c r="B1266" s="100"/>
      <c r="C1266" s="88"/>
      <c r="D1266" s="100"/>
      <c r="E1266" s="102"/>
      <c r="F1266" s="102"/>
      <c r="G1266" s="100"/>
      <c r="H1266" s="100"/>
      <c r="I1266" s="101"/>
      <c r="J1266" s="101"/>
      <c r="K1266" s="101"/>
      <c r="L1266" s="100"/>
      <c r="M1266" s="65" t="s">
        <v>350</v>
      </c>
      <c r="N1266" s="2">
        <v>184668</v>
      </c>
      <c r="O1266" s="48">
        <f>(N1266-R1266)*93.79%</f>
        <v>164540.11134</v>
      </c>
      <c r="P1266" s="48">
        <f>(N1266-R1266)*6.21%*80%</f>
        <v>8715.590928000001</v>
      </c>
      <c r="Q1266" s="48">
        <f>(N1266-R1266)*6.21%*20%</f>
        <v>2178.8977320000004</v>
      </c>
      <c r="R1266" s="48">
        <f>N1266*5%</f>
        <v>9233.4</v>
      </c>
      <c r="S1266" s="48">
        <f>N1266/J1265</f>
        <v>160.02842361586522</v>
      </c>
      <c r="T1266" s="2">
        <f>T1260</f>
        <v>4360</v>
      </c>
      <c r="U1266" s="4" t="s">
        <v>1338</v>
      </c>
      <c r="V1266" s="3"/>
    </row>
    <row r="1267" spans="1:22" ht="18" customHeight="1">
      <c r="A1267" s="100"/>
      <c r="B1267" s="100"/>
      <c r="C1267" s="88"/>
      <c r="D1267" s="100"/>
      <c r="E1267" s="102"/>
      <c r="F1267" s="102"/>
      <c r="G1267" s="100"/>
      <c r="H1267" s="100"/>
      <c r="I1267" s="101"/>
      <c r="J1267" s="101"/>
      <c r="K1267" s="101"/>
      <c r="L1267" s="100"/>
      <c r="M1267" s="65" t="s">
        <v>67</v>
      </c>
      <c r="N1267" s="2">
        <f>SUM(N1265:N1266)</f>
        <v>1272149</v>
      </c>
      <c r="O1267" s="2">
        <v>1133492</v>
      </c>
      <c r="P1267" s="2">
        <f>SUM(P1265:P1266)</f>
        <v>60040.34420400001</v>
      </c>
      <c r="Q1267" s="2">
        <f>SUM(Q1265:Q1266)</f>
        <v>15010.086051000002</v>
      </c>
      <c r="R1267" s="2">
        <f>SUM(R1265:R1266)</f>
        <v>63607.450000000004</v>
      </c>
      <c r="S1267" s="48">
        <f>N1267/J1265</f>
        <v>1102.410807906618</v>
      </c>
      <c r="T1267" s="2">
        <f>T1260</f>
        <v>4360</v>
      </c>
      <c r="U1267" s="4"/>
      <c r="V1267" s="3"/>
    </row>
    <row r="1268" spans="1:22" ht="17.25" customHeight="1">
      <c r="A1268" s="100" t="s">
        <v>1108</v>
      </c>
      <c r="B1268" s="100" t="s">
        <v>897</v>
      </c>
      <c r="C1268" s="88" t="s">
        <v>514</v>
      </c>
      <c r="D1268" s="100">
        <v>1964</v>
      </c>
      <c r="E1268" s="102" t="s">
        <v>77</v>
      </c>
      <c r="F1268" s="102" t="s">
        <v>349</v>
      </c>
      <c r="G1268" s="100">
        <v>4</v>
      </c>
      <c r="H1268" s="100">
        <v>2</v>
      </c>
      <c r="I1268" s="101">
        <v>1372.51</v>
      </c>
      <c r="J1268" s="101">
        <v>1250.97</v>
      </c>
      <c r="K1268" s="101">
        <v>1122.9</v>
      </c>
      <c r="L1268" s="100">
        <v>50</v>
      </c>
      <c r="M1268" s="65" t="s">
        <v>515</v>
      </c>
      <c r="N1268" s="2">
        <v>663587</v>
      </c>
      <c r="O1268" s="48">
        <f>(N1268-R1268)*93.79%</f>
        <v>591259.334935</v>
      </c>
      <c r="P1268" s="48">
        <f>(N1268-R1268)*6.21%*80%</f>
        <v>31318.652052000005</v>
      </c>
      <c r="Q1268" s="48">
        <f>(N1268-R1268)*6.21%*20%</f>
        <v>7829.663013000001</v>
      </c>
      <c r="R1268" s="48">
        <f>N1268*5%</f>
        <v>33179.35</v>
      </c>
      <c r="S1268" s="48">
        <f>N1268/J1268</f>
        <v>530.4579646194553</v>
      </c>
      <c r="T1268" s="2">
        <f>T1262</f>
        <v>4360</v>
      </c>
      <c r="U1268" s="4" t="s">
        <v>1338</v>
      </c>
      <c r="V1268" s="3"/>
    </row>
    <row r="1269" spans="1:22" ht="30" customHeight="1">
      <c r="A1269" s="100"/>
      <c r="B1269" s="100"/>
      <c r="C1269" s="88"/>
      <c r="D1269" s="100"/>
      <c r="E1269" s="102"/>
      <c r="F1269" s="102"/>
      <c r="G1269" s="100"/>
      <c r="H1269" s="100"/>
      <c r="I1269" s="101"/>
      <c r="J1269" s="101"/>
      <c r="K1269" s="101"/>
      <c r="L1269" s="100"/>
      <c r="M1269" s="65" t="s">
        <v>350</v>
      </c>
      <c r="N1269" s="2">
        <v>197667</v>
      </c>
      <c r="O1269" s="48">
        <f>(N1269-R1269)*93.79%</f>
        <v>176122.285335</v>
      </c>
      <c r="P1269" s="48">
        <f>(N1269-R1269)*6.21%*80%</f>
        <v>9329.091732</v>
      </c>
      <c r="Q1269" s="48">
        <f>(N1269-R1269)*6.21%*20%</f>
        <v>2332.272933</v>
      </c>
      <c r="R1269" s="48">
        <f>N1269*5%</f>
        <v>9883.35</v>
      </c>
      <c r="S1269" s="48">
        <f>N1269/J1268</f>
        <v>158.010983476822</v>
      </c>
      <c r="T1269" s="2">
        <f>T1262</f>
        <v>4360</v>
      </c>
      <c r="U1269" s="4" t="s">
        <v>1338</v>
      </c>
      <c r="V1269" s="3"/>
    </row>
    <row r="1270" spans="1:22" ht="17.25" customHeight="1">
      <c r="A1270" s="100"/>
      <c r="B1270" s="100"/>
      <c r="C1270" s="88"/>
      <c r="D1270" s="100"/>
      <c r="E1270" s="102"/>
      <c r="F1270" s="102"/>
      <c r="G1270" s="100"/>
      <c r="H1270" s="100"/>
      <c r="I1270" s="101"/>
      <c r="J1270" s="101"/>
      <c r="K1270" s="101"/>
      <c r="L1270" s="100"/>
      <c r="M1270" s="65" t="s">
        <v>67</v>
      </c>
      <c r="N1270" s="2">
        <f>SUM(N1268:N1269)</f>
        <v>861254</v>
      </c>
      <c r="O1270" s="2">
        <v>767381</v>
      </c>
      <c r="P1270" s="2">
        <f>SUM(P1268:P1269)</f>
        <v>40647.743784000006</v>
      </c>
      <c r="Q1270" s="2">
        <f>SUM(Q1268:Q1269)</f>
        <v>10161.935946000001</v>
      </c>
      <c r="R1270" s="2">
        <f>SUM(R1268:R1269)</f>
        <v>43062.7</v>
      </c>
      <c r="S1270" s="48">
        <f>N1270/J1268</f>
        <v>688.4689480962772</v>
      </c>
      <c r="T1270" s="2">
        <f>T1264</f>
        <v>4360</v>
      </c>
      <c r="U1270" s="4"/>
      <c r="V1270" s="3"/>
    </row>
    <row r="1271" spans="1:22" ht="17.25" customHeight="1">
      <c r="A1271" s="100" t="s">
        <v>1109</v>
      </c>
      <c r="B1271" s="100" t="s">
        <v>898</v>
      </c>
      <c r="C1271" s="88" t="s">
        <v>513</v>
      </c>
      <c r="D1271" s="100">
        <v>1963</v>
      </c>
      <c r="E1271" s="102" t="s">
        <v>77</v>
      </c>
      <c r="F1271" s="102" t="s">
        <v>349</v>
      </c>
      <c r="G1271" s="100">
        <v>4</v>
      </c>
      <c r="H1271" s="100">
        <v>2</v>
      </c>
      <c r="I1271" s="101">
        <v>1274.21</v>
      </c>
      <c r="J1271" s="101">
        <v>1149.56</v>
      </c>
      <c r="K1271" s="101">
        <v>1004.8</v>
      </c>
      <c r="L1271" s="100">
        <v>31</v>
      </c>
      <c r="M1271" s="65" t="s">
        <v>515</v>
      </c>
      <c r="N1271" s="2">
        <v>663587</v>
      </c>
      <c r="O1271" s="48">
        <f>(N1271-R1271)*93.79%</f>
        <v>591259.334935</v>
      </c>
      <c r="P1271" s="48">
        <f>(N1271-R1271)*6.21%*80%</f>
        <v>31318.652052000005</v>
      </c>
      <c r="Q1271" s="48">
        <f>(N1271-R1271)*6.21%*20%</f>
        <v>7829.663013000001</v>
      </c>
      <c r="R1271" s="48">
        <f>N1271*5%</f>
        <v>33179.35</v>
      </c>
      <c r="S1271" s="48">
        <f>N1271/J1271</f>
        <v>577.2530359441873</v>
      </c>
      <c r="T1271" s="2">
        <f>T1264</f>
        <v>4360</v>
      </c>
      <c r="U1271" s="4" t="s">
        <v>1338</v>
      </c>
      <c r="V1271" s="3"/>
    </row>
    <row r="1272" spans="1:22" ht="69" customHeight="1">
      <c r="A1272" s="100"/>
      <c r="B1272" s="100"/>
      <c r="C1272" s="88"/>
      <c r="D1272" s="100"/>
      <c r="E1272" s="102"/>
      <c r="F1272" s="102"/>
      <c r="G1272" s="100"/>
      <c r="H1272" s="100"/>
      <c r="I1272" s="101"/>
      <c r="J1272" s="101"/>
      <c r="K1272" s="101"/>
      <c r="L1272" s="100"/>
      <c r="M1272" s="65" t="s">
        <v>1350</v>
      </c>
      <c r="N1272" s="2">
        <v>164353</v>
      </c>
      <c r="O1272" s="48">
        <f>(N1272-R1272)*93.79%</f>
        <v>146439.34476500002</v>
      </c>
      <c r="P1272" s="48">
        <f>(N1272-R1272)*6.21%*80%</f>
        <v>7756.804188000001</v>
      </c>
      <c r="Q1272" s="48">
        <f>(N1272-R1272)*6.21%*20%</f>
        <v>1939.2010470000002</v>
      </c>
      <c r="R1272" s="48">
        <f>N1272*5%</f>
        <v>8217.65</v>
      </c>
      <c r="S1272" s="48">
        <f>N1272/J1271</f>
        <v>142.9703538745259</v>
      </c>
      <c r="T1272" s="2">
        <f>T1265</f>
        <v>4360</v>
      </c>
      <c r="U1272" s="4" t="s">
        <v>1338</v>
      </c>
      <c r="V1272" s="3"/>
    </row>
    <row r="1273" spans="1:22" ht="13.5" customHeight="1">
      <c r="A1273" s="100"/>
      <c r="B1273" s="100"/>
      <c r="C1273" s="88"/>
      <c r="D1273" s="100"/>
      <c r="E1273" s="102"/>
      <c r="F1273" s="102"/>
      <c r="G1273" s="100"/>
      <c r="H1273" s="100"/>
      <c r="I1273" s="101"/>
      <c r="J1273" s="101"/>
      <c r="K1273" s="101"/>
      <c r="L1273" s="100"/>
      <c r="M1273" s="65" t="s">
        <v>67</v>
      </c>
      <c r="N1273" s="2">
        <f>SUM(N1271:N1272)</f>
        <v>827940</v>
      </c>
      <c r="O1273" s="2">
        <f>SUM(O1271:O1272)</f>
        <v>737698.6797000001</v>
      </c>
      <c r="P1273" s="2">
        <f>SUM(P1271:P1272)</f>
        <v>39075.45624000001</v>
      </c>
      <c r="Q1273" s="2">
        <f>SUM(Q1271:Q1272)</f>
        <v>9768.864060000002</v>
      </c>
      <c r="R1273" s="2">
        <f>SUM(R1271:R1272)</f>
        <v>41397</v>
      </c>
      <c r="S1273" s="48">
        <f>N1273/J1271</f>
        <v>720.2233898187133</v>
      </c>
      <c r="T1273" s="2">
        <f>T1266</f>
        <v>4360</v>
      </c>
      <c r="U1273" s="4"/>
      <c r="V1273" s="3"/>
    </row>
    <row r="1274" spans="1:22" ht="14.25" customHeight="1">
      <c r="A1274" s="100" t="s">
        <v>1110</v>
      </c>
      <c r="B1274" s="100" t="s">
        <v>899</v>
      </c>
      <c r="C1274" s="88" t="s">
        <v>516</v>
      </c>
      <c r="D1274" s="100">
        <v>1967</v>
      </c>
      <c r="E1274" s="102" t="s">
        <v>77</v>
      </c>
      <c r="F1274" s="102" t="s">
        <v>1279</v>
      </c>
      <c r="G1274" s="100">
        <v>12</v>
      </c>
      <c r="H1274" s="100">
        <v>1</v>
      </c>
      <c r="I1274" s="101">
        <v>2950.75</v>
      </c>
      <c r="J1274" s="101">
        <v>2471.02</v>
      </c>
      <c r="K1274" s="101">
        <v>2057.61</v>
      </c>
      <c r="L1274" s="100">
        <v>94</v>
      </c>
      <c r="M1274" s="65" t="s">
        <v>351</v>
      </c>
      <c r="N1274" s="2">
        <v>556285</v>
      </c>
      <c r="O1274" s="48">
        <f>(N1274-R1274)*93.79%</f>
        <v>495652.71642500005</v>
      </c>
      <c r="P1274" s="48">
        <f>(N1274-R1274)*6.21%*80%</f>
        <v>26254.426860000003</v>
      </c>
      <c r="Q1274" s="48">
        <f>(N1274-R1274)*6.21%*20%</f>
        <v>6563.606715000001</v>
      </c>
      <c r="R1274" s="48">
        <f>N1274*5%</f>
        <v>27814.25</v>
      </c>
      <c r="S1274" s="48">
        <f>N1274/J1274</f>
        <v>225.123633155539</v>
      </c>
      <c r="T1274" s="2">
        <f>T1266</f>
        <v>4360</v>
      </c>
      <c r="U1274" s="4" t="s">
        <v>1338</v>
      </c>
      <c r="V1274" s="3"/>
    </row>
    <row r="1275" spans="1:22" ht="51.75" customHeight="1">
      <c r="A1275" s="100"/>
      <c r="B1275" s="100"/>
      <c r="C1275" s="88"/>
      <c r="D1275" s="100"/>
      <c r="E1275" s="102"/>
      <c r="F1275" s="102"/>
      <c r="G1275" s="100"/>
      <c r="H1275" s="100"/>
      <c r="I1275" s="101"/>
      <c r="J1275" s="101"/>
      <c r="K1275" s="101"/>
      <c r="L1275" s="100"/>
      <c r="M1275" s="65" t="s">
        <v>1352</v>
      </c>
      <c r="N1275" s="2">
        <v>2142978</v>
      </c>
      <c r="O1275" s="48">
        <f>(N1275-R1275)*93.79%</f>
        <v>1909404.1128900002</v>
      </c>
      <c r="P1275" s="48">
        <f>(N1275-R1275)*6.21%*80%</f>
        <v>101139.98968800002</v>
      </c>
      <c r="Q1275" s="48">
        <f>(N1275-R1275)*6.21%*20%</f>
        <v>25284.997422000004</v>
      </c>
      <c r="R1275" s="48">
        <f>N1275*5%</f>
        <v>107148.90000000001</v>
      </c>
      <c r="S1275" s="48">
        <f>N1275/J1274</f>
        <v>867.2442958778156</v>
      </c>
      <c r="T1275" s="2">
        <f>T1268</f>
        <v>4360</v>
      </c>
      <c r="U1275" s="4" t="s">
        <v>1338</v>
      </c>
      <c r="V1275" s="3"/>
    </row>
    <row r="1276" spans="1:22" ht="64.5" customHeight="1">
      <c r="A1276" s="100"/>
      <c r="B1276" s="100"/>
      <c r="C1276" s="88"/>
      <c r="D1276" s="100"/>
      <c r="E1276" s="102"/>
      <c r="F1276" s="102"/>
      <c r="G1276" s="100"/>
      <c r="H1276" s="100"/>
      <c r="I1276" s="101"/>
      <c r="J1276" s="101"/>
      <c r="K1276" s="101"/>
      <c r="L1276" s="100"/>
      <c r="M1276" s="65" t="s">
        <v>1350</v>
      </c>
      <c r="N1276" s="2">
        <v>366566</v>
      </c>
      <c r="O1276" s="48">
        <f>(N1276-R1276)*93.79%</f>
        <v>326612.13883</v>
      </c>
      <c r="P1276" s="48">
        <f>(N1276-R1276)*6.21%*80%</f>
        <v>17300.448936</v>
      </c>
      <c r="Q1276" s="48">
        <f>(N1276-R1276)*6.21%*20%</f>
        <v>4325.112234</v>
      </c>
      <c r="R1276" s="48">
        <f>N1276*5%</f>
        <v>18328.3</v>
      </c>
      <c r="S1276" s="48">
        <f>N1276/J1274</f>
        <v>148.34602714668438</v>
      </c>
      <c r="T1276" s="2">
        <f>T1275</f>
        <v>4360</v>
      </c>
      <c r="U1276" s="4" t="s">
        <v>1338</v>
      </c>
      <c r="V1276" s="3"/>
    </row>
    <row r="1277" spans="1:22" ht="42" customHeight="1">
      <c r="A1277" s="100"/>
      <c r="B1277" s="100"/>
      <c r="C1277" s="88"/>
      <c r="D1277" s="100"/>
      <c r="E1277" s="102"/>
      <c r="F1277" s="102"/>
      <c r="G1277" s="100"/>
      <c r="H1277" s="100"/>
      <c r="I1277" s="101"/>
      <c r="J1277" s="101"/>
      <c r="K1277" s="101"/>
      <c r="L1277" s="100"/>
      <c r="M1277" s="65" t="s">
        <v>755</v>
      </c>
      <c r="N1277" s="2">
        <v>3297672</v>
      </c>
      <c r="O1277" s="48">
        <f>(N1277-R1277)*93.79%</f>
        <v>2938242.24036</v>
      </c>
      <c r="P1277" s="48">
        <f>(N1277-R1277)*6.21%*80%</f>
        <v>155636.927712</v>
      </c>
      <c r="Q1277" s="48">
        <f>(N1277-R1277)*6.21%*20%</f>
        <v>38909.231928</v>
      </c>
      <c r="R1277" s="48">
        <f>N1277*5%</f>
        <v>164883.6</v>
      </c>
      <c r="S1277" s="48">
        <f>N1277/J1274</f>
        <v>1334.5387734619712</v>
      </c>
      <c r="T1277" s="2">
        <f>T1272</f>
        <v>4360</v>
      </c>
      <c r="U1277" s="4" t="s">
        <v>1338</v>
      </c>
      <c r="V1277" s="3"/>
    </row>
    <row r="1278" spans="1:22" ht="26.25" customHeight="1">
      <c r="A1278" s="100"/>
      <c r="B1278" s="100"/>
      <c r="C1278" s="88"/>
      <c r="D1278" s="100"/>
      <c r="E1278" s="102"/>
      <c r="F1278" s="102"/>
      <c r="G1278" s="100"/>
      <c r="H1278" s="100"/>
      <c r="I1278" s="101"/>
      <c r="J1278" s="101"/>
      <c r="K1278" s="101"/>
      <c r="L1278" s="100"/>
      <c r="M1278" s="65" t="s">
        <v>350</v>
      </c>
      <c r="N1278" s="2">
        <v>334852</v>
      </c>
      <c r="O1278" s="48">
        <f>(N1278-R1278)*93.79%</f>
        <v>298354.80626000004</v>
      </c>
      <c r="P1278" s="48">
        <f>(N1278-R1278)*6.21%*80%</f>
        <v>15803.674992000004</v>
      </c>
      <c r="Q1278" s="48">
        <f>(N1278-R1278)*6.21%*20%</f>
        <v>3950.918748000001</v>
      </c>
      <c r="R1278" s="48">
        <f>N1278*5%</f>
        <v>16742.600000000002</v>
      </c>
      <c r="S1278" s="48">
        <f>N1278/J1274</f>
        <v>135.51165105907683</v>
      </c>
      <c r="T1278" s="2">
        <f>T1272</f>
        <v>4360</v>
      </c>
      <c r="U1278" s="4" t="s">
        <v>1338</v>
      </c>
      <c r="V1278" s="3"/>
    </row>
    <row r="1279" spans="1:22" ht="15.75" customHeight="1">
      <c r="A1279" s="100"/>
      <c r="B1279" s="100"/>
      <c r="C1279" s="88"/>
      <c r="D1279" s="100"/>
      <c r="E1279" s="102"/>
      <c r="F1279" s="102"/>
      <c r="G1279" s="100"/>
      <c r="H1279" s="100"/>
      <c r="I1279" s="101"/>
      <c r="J1279" s="101"/>
      <c r="K1279" s="101"/>
      <c r="L1279" s="100"/>
      <c r="M1279" s="65" t="s">
        <v>67</v>
      </c>
      <c r="N1279" s="2">
        <f>SUM(N1274:N1278)</f>
        <v>6698353</v>
      </c>
      <c r="O1279" s="2">
        <f>SUM(O1274:O1278)</f>
        <v>5968266.014765001</v>
      </c>
      <c r="P1279" s="2">
        <f>SUM(P1274:P1278)</f>
        <v>316135.468188</v>
      </c>
      <c r="Q1279" s="2">
        <f>SUM(Q1274:Q1278)</f>
        <v>79033.867047</v>
      </c>
      <c r="R1279" s="2">
        <f>SUM(R1274:R1278)</f>
        <v>334917.65</v>
      </c>
      <c r="S1279" s="48">
        <f>N1279/J1274</f>
        <v>2710.7643807010872</v>
      </c>
      <c r="T1279" s="2">
        <f>T1272</f>
        <v>4360</v>
      </c>
      <c r="U1279" s="4"/>
      <c r="V1279" s="3"/>
    </row>
    <row r="1280" spans="1:22" ht="18.75" customHeight="1">
      <c r="A1280" s="100" t="s">
        <v>1111</v>
      </c>
      <c r="B1280" s="100" t="s">
        <v>900</v>
      </c>
      <c r="C1280" s="88" t="s">
        <v>517</v>
      </c>
      <c r="D1280" s="100">
        <v>1967</v>
      </c>
      <c r="E1280" s="102" t="s">
        <v>77</v>
      </c>
      <c r="F1280" s="102" t="s">
        <v>349</v>
      </c>
      <c r="G1280" s="100">
        <v>12</v>
      </c>
      <c r="H1280" s="100">
        <v>2</v>
      </c>
      <c r="I1280" s="101">
        <v>3060.28</v>
      </c>
      <c r="J1280" s="101">
        <v>2586.49</v>
      </c>
      <c r="K1280" s="101">
        <v>2381.59</v>
      </c>
      <c r="L1280" s="100">
        <v>111</v>
      </c>
      <c r="M1280" s="65" t="s">
        <v>515</v>
      </c>
      <c r="N1280" s="2">
        <v>556285</v>
      </c>
      <c r="O1280" s="48">
        <f>(N1280-R1280)*93.79%</f>
        <v>495652.71642500005</v>
      </c>
      <c r="P1280" s="48">
        <f>(N1280-R1280)*6.21%*80%</f>
        <v>26254.426860000003</v>
      </c>
      <c r="Q1280" s="48">
        <f>(N1280-R1280)*6.21%*20%</f>
        <v>6563.606715000001</v>
      </c>
      <c r="R1280" s="48">
        <f>N1280*5%</f>
        <v>27814.25</v>
      </c>
      <c r="S1280" s="48">
        <f>N1280/J1280</f>
        <v>215.07332330687535</v>
      </c>
      <c r="T1280" s="2">
        <f>T1275</f>
        <v>4360</v>
      </c>
      <c r="U1280" s="4" t="s">
        <v>1338</v>
      </c>
      <c r="V1280" s="3"/>
    </row>
    <row r="1281" spans="1:22" ht="56.25" customHeight="1">
      <c r="A1281" s="100"/>
      <c r="B1281" s="100"/>
      <c r="C1281" s="88"/>
      <c r="D1281" s="100"/>
      <c r="E1281" s="102"/>
      <c r="F1281" s="102"/>
      <c r="G1281" s="100"/>
      <c r="H1281" s="100"/>
      <c r="I1281" s="101"/>
      <c r="J1281" s="101"/>
      <c r="K1281" s="101"/>
      <c r="L1281" s="100"/>
      <c r="M1281" s="65" t="s">
        <v>1352</v>
      </c>
      <c r="N1281" s="2">
        <v>2142978</v>
      </c>
      <c r="O1281" s="48">
        <f>(N1281-R1281)*93.79%</f>
        <v>1909404.1128900002</v>
      </c>
      <c r="P1281" s="48">
        <f>(N1281-R1281)*6.21%*80%</f>
        <v>101139.98968800002</v>
      </c>
      <c r="Q1281" s="48">
        <f>(N1281-R1281)*6.21%*20%</f>
        <v>25284.997422000004</v>
      </c>
      <c r="R1281" s="48">
        <f>N1281*5%</f>
        <v>107148.90000000001</v>
      </c>
      <c r="S1281" s="48">
        <f>N1281/J1280</f>
        <v>828.5274638602895</v>
      </c>
      <c r="T1281" s="2">
        <f>T1275</f>
        <v>4360</v>
      </c>
      <c r="U1281" s="4" t="s">
        <v>1338</v>
      </c>
      <c r="V1281" s="3"/>
    </row>
    <row r="1282" spans="1:22" ht="33" customHeight="1">
      <c r="A1282" s="100"/>
      <c r="B1282" s="100"/>
      <c r="C1282" s="88"/>
      <c r="D1282" s="100"/>
      <c r="E1282" s="102"/>
      <c r="F1282" s="102"/>
      <c r="G1282" s="100"/>
      <c r="H1282" s="100"/>
      <c r="I1282" s="101"/>
      <c r="J1282" s="101"/>
      <c r="K1282" s="101"/>
      <c r="L1282" s="100"/>
      <c r="M1282" s="65" t="s">
        <v>350</v>
      </c>
      <c r="N1282" s="2">
        <v>334852</v>
      </c>
      <c r="O1282" s="48">
        <f>(N1282-R1282)*93.79%</f>
        <v>298354.80626000004</v>
      </c>
      <c r="P1282" s="48">
        <f>(N1282-R1282)*6.21%*80%</f>
        <v>15803.674992000004</v>
      </c>
      <c r="Q1282" s="48">
        <f>(N1282-R1282)*6.21%*20%</f>
        <v>3950.918748000001</v>
      </c>
      <c r="R1282" s="48">
        <f>N1282*5%</f>
        <v>16742.600000000002</v>
      </c>
      <c r="S1282" s="48">
        <f>N1282/J1280</f>
        <v>129.46193490019294</v>
      </c>
      <c r="T1282" s="2">
        <f>T1276</f>
        <v>4360</v>
      </c>
      <c r="U1282" s="4" t="s">
        <v>1338</v>
      </c>
      <c r="V1282" s="3"/>
    </row>
    <row r="1283" spans="1:22" ht="15.75" customHeight="1">
      <c r="A1283" s="100"/>
      <c r="B1283" s="100"/>
      <c r="C1283" s="88"/>
      <c r="D1283" s="100"/>
      <c r="E1283" s="102"/>
      <c r="F1283" s="102"/>
      <c r="G1283" s="100"/>
      <c r="H1283" s="100"/>
      <c r="I1283" s="101"/>
      <c r="J1283" s="101"/>
      <c r="K1283" s="101"/>
      <c r="L1283" s="100"/>
      <c r="M1283" s="65" t="s">
        <v>67</v>
      </c>
      <c r="N1283" s="2">
        <f>SUM(N1280:N1282)</f>
        <v>3034115</v>
      </c>
      <c r="O1283" s="2">
        <v>2703411</v>
      </c>
      <c r="P1283" s="2">
        <f>SUM(P1280:P1282)</f>
        <v>143198.09154000002</v>
      </c>
      <c r="Q1283" s="2">
        <f>SUM(Q1280:Q1282)</f>
        <v>35799.522885000006</v>
      </c>
      <c r="R1283" s="2">
        <f>SUM(R1280:R1282)</f>
        <v>151705.75000000003</v>
      </c>
      <c r="S1283" s="2">
        <f>N1283/J1280</f>
        <v>1173.0627220673578</v>
      </c>
      <c r="T1283" s="2">
        <f>T1276</f>
        <v>4360</v>
      </c>
      <c r="U1283" s="4"/>
      <c r="V1283" s="3"/>
    </row>
    <row r="1284" spans="1:22" ht="16.5" customHeight="1">
      <c r="A1284" s="100" t="s">
        <v>1112</v>
      </c>
      <c r="B1284" s="100" t="s">
        <v>901</v>
      </c>
      <c r="C1284" s="88" t="s">
        <v>518</v>
      </c>
      <c r="D1284" s="100">
        <v>1967</v>
      </c>
      <c r="E1284" s="102" t="s">
        <v>77</v>
      </c>
      <c r="F1284" s="102" t="s">
        <v>349</v>
      </c>
      <c r="G1284" s="100">
        <v>12</v>
      </c>
      <c r="H1284" s="100">
        <v>2</v>
      </c>
      <c r="I1284" s="101">
        <v>3856.7</v>
      </c>
      <c r="J1284" s="101">
        <v>3246.25</v>
      </c>
      <c r="K1284" s="101">
        <v>2924.83</v>
      </c>
      <c r="L1284" s="100">
        <v>110</v>
      </c>
      <c r="M1284" s="65" t="s">
        <v>351</v>
      </c>
      <c r="N1284" s="2">
        <v>556285</v>
      </c>
      <c r="O1284" s="48">
        <f>(N1284-R1284)*93.79%</f>
        <v>495652.71642500005</v>
      </c>
      <c r="P1284" s="48">
        <f>(N1284-R1284)*6.21%*80%</f>
        <v>26254.426860000003</v>
      </c>
      <c r="Q1284" s="48">
        <f>(N1284-R1284)*6.21%*20%</f>
        <v>6563.606715000001</v>
      </c>
      <c r="R1284" s="48">
        <f>N1284*5%</f>
        <v>27814.25</v>
      </c>
      <c r="S1284" s="48">
        <f>N1284/J1284</f>
        <v>171.36234116288026</v>
      </c>
      <c r="T1284" s="2">
        <f>T1276</f>
        <v>4360</v>
      </c>
      <c r="U1284" s="4" t="s">
        <v>1338</v>
      </c>
      <c r="V1284" s="3"/>
    </row>
    <row r="1285" spans="1:22" ht="57" customHeight="1">
      <c r="A1285" s="100"/>
      <c r="B1285" s="100"/>
      <c r="C1285" s="88"/>
      <c r="D1285" s="100"/>
      <c r="E1285" s="102"/>
      <c r="F1285" s="102"/>
      <c r="G1285" s="100"/>
      <c r="H1285" s="100"/>
      <c r="I1285" s="101"/>
      <c r="J1285" s="101"/>
      <c r="K1285" s="101"/>
      <c r="L1285" s="100"/>
      <c r="M1285" s="65" t="s">
        <v>1352</v>
      </c>
      <c r="N1285" s="2">
        <v>2142978</v>
      </c>
      <c r="O1285" s="48">
        <f>(N1285-R1285)*93.79%</f>
        <v>1909404.1128900002</v>
      </c>
      <c r="P1285" s="48">
        <f>(N1285-R1285)*6.21%*80%</f>
        <v>101139.98968800002</v>
      </c>
      <c r="Q1285" s="48">
        <f>(N1285-R1285)*6.21%*20%</f>
        <v>25284.997422000004</v>
      </c>
      <c r="R1285" s="48">
        <f>N1285*5%</f>
        <v>107148.90000000001</v>
      </c>
      <c r="S1285" s="48">
        <f>N1285/J1284</f>
        <v>660.1395456295726</v>
      </c>
      <c r="T1285" s="2">
        <f>T1277</f>
        <v>4360</v>
      </c>
      <c r="U1285" s="4" t="s">
        <v>1338</v>
      </c>
      <c r="V1285" s="3"/>
    </row>
    <row r="1286" spans="1:22" ht="72" customHeight="1">
      <c r="A1286" s="100"/>
      <c r="B1286" s="100"/>
      <c r="C1286" s="88"/>
      <c r="D1286" s="100"/>
      <c r="E1286" s="102"/>
      <c r="F1286" s="102"/>
      <c r="G1286" s="100"/>
      <c r="H1286" s="100"/>
      <c r="I1286" s="101"/>
      <c r="J1286" s="101"/>
      <c r="K1286" s="101"/>
      <c r="L1286" s="100"/>
      <c r="M1286" s="65" t="s">
        <v>1350</v>
      </c>
      <c r="N1286" s="2">
        <v>366566</v>
      </c>
      <c r="O1286" s="48">
        <f>(N1286-R1286)*93.79%</f>
        <v>326612.13883</v>
      </c>
      <c r="P1286" s="48">
        <f>(N1286-R1286)*6.21%*80%</f>
        <v>17300.448936</v>
      </c>
      <c r="Q1286" s="48">
        <f>(N1286-R1286)*6.21%*20%</f>
        <v>4325.112234</v>
      </c>
      <c r="R1286" s="48">
        <f>N1286*5%</f>
        <v>18328.3</v>
      </c>
      <c r="S1286" s="48">
        <f>N1286/J1284</f>
        <v>112.91983057373893</v>
      </c>
      <c r="T1286" s="2">
        <f>T1281</f>
        <v>4360</v>
      </c>
      <c r="U1286" s="4" t="s">
        <v>1338</v>
      </c>
      <c r="V1286" s="3"/>
    </row>
    <row r="1287" spans="1:22" ht="33" customHeight="1">
      <c r="A1287" s="100"/>
      <c r="B1287" s="100"/>
      <c r="C1287" s="88"/>
      <c r="D1287" s="100"/>
      <c r="E1287" s="102"/>
      <c r="F1287" s="102"/>
      <c r="G1287" s="100"/>
      <c r="H1287" s="100"/>
      <c r="I1287" s="101"/>
      <c r="J1287" s="101"/>
      <c r="K1287" s="101"/>
      <c r="L1287" s="100"/>
      <c r="M1287" s="65" t="s">
        <v>350</v>
      </c>
      <c r="N1287" s="2">
        <v>334852</v>
      </c>
      <c r="O1287" s="48">
        <f>(N1287-R1287)*93.79%</f>
        <v>298354.80626000004</v>
      </c>
      <c r="P1287" s="48">
        <f>(N1287-R1287)*6.21%*80%</f>
        <v>15803.674992000004</v>
      </c>
      <c r="Q1287" s="48">
        <f>(N1287-R1287)*6.21%*20%</f>
        <v>3950.918748000001</v>
      </c>
      <c r="R1287" s="48">
        <f>N1287*5%</f>
        <v>16742.600000000002</v>
      </c>
      <c r="S1287" s="48">
        <f>N1287/J1284</f>
        <v>103.15040431266847</v>
      </c>
      <c r="T1287" s="2">
        <f>T1281</f>
        <v>4360</v>
      </c>
      <c r="U1287" s="4" t="s">
        <v>1338</v>
      </c>
      <c r="V1287" s="3"/>
    </row>
    <row r="1288" spans="1:22" ht="15.75" customHeight="1">
      <c r="A1288" s="100"/>
      <c r="B1288" s="100"/>
      <c r="C1288" s="88"/>
      <c r="D1288" s="100"/>
      <c r="E1288" s="102"/>
      <c r="F1288" s="102"/>
      <c r="G1288" s="100"/>
      <c r="H1288" s="100"/>
      <c r="I1288" s="101"/>
      <c r="J1288" s="101"/>
      <c r="K1288" s="101"/>
      <c r="L1288" s="100"/>
      <c r="M1288" s="65" t="s">
        <v>67</v>
      </c>
      <c r="N1288" s="2">
        <f>SUM(N1284:N1287)</f>
        <v>3400681</v>
      </c>
      <c r="O1288" s="2">
        <v>3030023</v>
      </c>
      <c r="P1288" s="2">
        <f>SUM(P1284:P1287)</f>
        <v>160498.54047600002</v>
      </c>
      <c r="Q1288" s="2">
        <f>SUM(Q1284:Q1287)</f>
        <v>40124.635119000006</v>
      </c>
      <c r="R1288" s="2">
        <f>SUM(R1284:R1287)</f>
        <v>170034.05000000002</v>
      </c>
      <c r="S1288" s="48">
        <f>N1288/J1284</f>
        <v>1047.5721216788602</v>
      </c>
      <c r="T1288" s="2">
        <f>T1281</f>
        <v>4360</v>
      </c>
      <c r="U1288" s="4"/>
      <c r="V1288" s="3"/>
    </row>
    <row r="1289" spans="1:22" ht="27" customHeight="1">
      <c r="A1289" s="100" t="s">
        <v>1113</v>
      </c>
      <c r="B1289" s="100" t="s">
        <v>902</v>
      </c>
      <c r="C1289" s="88" t="s">
        <v>519</v>
      </c>
      <c r="D1289" s="100">
        <v>1967</v>
      </c>
      <c r="E1289" s="102" t="s">
        <v>77</v>
      </c>
      <c r="F1289" s="102" t="s">
        <v>349</v>
      </c>
      <c r="G1289" s="100">
        <v>12</v>
      </c>
      <c r="H1289" s="100">
        <v>2</v>
      </c>
      <c r="I1289" s="101">
        <v>2981.29</v>
      </c>
      <c r="J1289" s="101">
        <v>2464.2</v>
      </c>
      <c r="K1289" s="101">
        <v>2254.88</v>
      </c>
      <c r="L1289" s="100">
        <v>108</v>
      </c>
      <c r="M1289" s="65" t="s">
        <v>351</v>
      </c>
      <c r="N1289" s="2">
        <v>542382</v>
      </c>
      <c r="O1289" s="48">
        <f>(N1289-R1289)*93.79%</f>
        <v>483265.07391000004</v>
      </c>
      <c r="P1289" s="48">
        <f>(N1289-R1289)*6.21%*80%</f>
        <v>25598.260872000003</v>
      </c>
      <c r="Q1289" s="48">
        <f>(N1289-R1289)*6.21%*20%</f>
        <v>6399.565218000001</v>
      </c>
      <c r="R1289" s="48">
        <f>N1289*5%</f>
        <v>27119.100000000002</v>
      </c>
      <c r="S1289" s="48">
        <f>N1289/J1289</f>
        <v>220.1046992938885</v>
      </c>
      <c r="T1289" s="2">
        <f>T1281</f>
        <v>4360</v>
      </c>
      <c r="U1289" s="4" t="s">
        <v>1338</v>
      </c>
      <c r="V1289" s="3"/>
    </row>
    <row r="1290" spans="1:22" ht="75.75" customHeight="1">
      <c r="A1290" s="100"/>
      <c r="B1290" s="100"/>
      <c r="C1290" s="88"/>
      <c r="D1290" s="100"/>
      <c r="E1290" s="102"/>
      <c r="F1290" s="102"/>
      <c r="G1290" s="100"/>
      <c r="H1290" s="100"/>
      <c r="I1290" s="101"/>
      <c r="J1290" s="101"/>
      <c r="K1290" s="101"/>
      <c r="L1290" s="100"/>
      <c r="M1290" s="65" t="s">
        <v>1350</v>
      </c>
      <c r="N1290" s="2">
        <v>366566</v>
      </c>
      <c r="O1290" s="48">
        <f>(N1290-R1290)*93.79%</f>
        <v>326612.13883</v>
      </c>
      <c r="P1290" s="48">
        <f>(N1290-R1290)*6.21%*80%</f>
        <v>17300.448936</v>
      </c>
      <c r="Q1290" s="48">
        <f>(N1290-R1290)*6.21%*20%</f>
        <v>4325.112234</v>
      </c>
      <c r="R1290" s="48">
        <f>N1290*5%</f>
        <v>18328.3</v>
      </c>
      <c r="S1290" s="48">
        <f>N1290/J1289</f>
        <v>148.7565944322701</v>
      </c>
      <c r="T1290" s="2">
        <f>T1286</f>
        <v>4360</v>
      </c>
      <c r="U1290" s="4" t="s">
        <v>1338</v>
      </c>
      <c r="V1290" s="3"/>
    </row>
    <row r="1291" spans="1:22" ht="35.25" customHeight="1">
      <c r="A1291" s="100"/>
      <c r="B1291" s="100"/>
      <c r="C1291" s="88"/>
      <c r="D1291" s="100"/>
      <c r="E1291" s="102"/>
      <c r="F1291" s="102"/>
      <c r="G1291" s="100"/>
      <c r="H1291" s="100"/>
      <c r="I1291" s="101"/>
      <c r="J1291" s="101"/>
      <c r="K1291" s="101"/>
      <c r="L1291" s="100"/>
      <c r="M1291" s="65" t="s">
        <v>350</v>
      </c>
      <c r="N1291" s="2">
        <v>334856</v>
      </c>
      <c r="O1291" s="48">
        <f>(N1291-R1291)*93.79%</f>
        <v>298358.37028000003</v>
      </c>
      <c r="P1291" s="48">
        <f>(N1291-R1291)*6.21%*80%</f>
        <v>15803.863776000002</v>
      </c>
      <c r="Q1291" s="48">
        <f>(N1291-R1291)*6.21%*20%</f>
        <v>3950.9659440000005</v>
      </c>
      <c r="R1291" s="48">
        <f>N1291*5%</f>
        <v>16742.8</v>
      </c>
      <c r="S1291" s="48">
        <f>N1291/J1289</f>
        <v>135.88832075318564</v>
      </c>
      <c r="T1291" s="2">
        <f>T1286</f>
        <v>4360</v>
      </c>
      <c r="U1291" s="4" t="s">
        <v>1338</v>
      </c>
      <c r="V1291" s="3"/>
    </row>
    <row r="1292" spans="1:22" ht="51" customHeight="1">
      <c r="A1292" s="100"/>
      <c r="B1292" s="100"/>
      <c r="C1292" s="88"/>
      <c r="D1292" s="100"/>
      <c r="E1292" s="102"/>
      <c r="F1292" s="102"/>
      <c r="G1292" s="100"/>
      <c r="H1292" s="100"/>
      <c r="I1292" s="101"/>
      <c r="J1292" s="101"/>
      <c r="K1292" s="101"/>
      <c r="L1292" s="100"/>
      <c r="M1292" s="65" t="s">
        <v>752</v>
      </c>
      <c r="N1292" s="2">
        <v>3297672</v>
      </c>
      <c r="O1292" s="48">
        <f>(N1292-R1292)*93.79%</f>
        <v>2938242.24036</v>
      </c>
      <c r="P1292" s="48">
        <f>(N1292-R1292)*6.21%*80%</f>
        <v>155636.927712</v>
      </c>
      <c r="Q1292" s="48">
        <f>(N1292-R1292)*6.21%*20%</f>
        <v>38909.231928</v>
      </c>
      <c r="R1292" s="48">
        <f>N1292*5%</f>
        <v>164883.6</v>
      </c>
      <c r="S1292" s="48">
        <f>N1292/J1289</f>
        <v>1338.2322863403945</v>
      </c>
      <c r="T1292" s="2">
        <f>T1286</f>
        <v>4360</v>
      </c>
      <c r="U1292" s="4" t="s">
        <v>1338</v>
      </c>
      <c r="V1292" s="3"/>
    </row>
    <row r="1293" spans="1:22" ht="18" customHeight="1">
      <c r="A1293" s="100"/>
      <c r="B1293" s="100"/>
      <c r="C1293" s="88"/>
      <c r="D1293" s="100"/>
      <c r="E1293" s="102"/>
      <c r="F1293" s="102"/>
      <c r="G1293" s="100"/>
      <c r="H1293" s="100"/>
      <c r="I1293" s="101"/>
      <c r="J1293" s="101"/>
      <c r="K1293" s="101"/>
      <c r="L1293" s="100"/>
      <c r="M1293" s="65" t="s">
        <v>67</v>
      </c>
      <c r="N1293" s="2">
        <f>SUM(N1289:N1292)</f>
        <v>4541476</v>
      </c>
      <c r="O1293" s="2">
        <v>4046477</v>
      </c>
      <c r="P1293" s="2">
        <v>214340</v>
      </c>
      <c r="Q1293" s="2">
        <f>SUM(Q1289:Q1292)</f>
        <v>53584.875324</v>
      </c>
      <c r="R1293" s="2">
        <f>SUM(R1289:R1292)</f>
        <v>227073.8</v>
      </c>
      <c r="S1293" s="48">
        <f>N1293/J1289</f>
        <v>1842.9819008197387</v>
      </c>
      <c r="T1293" s="2">
        <f>T1286</f>
        <v>4360</v>
      </c>
      <c r="U1293" s="4"/>
      <c r="V1293" s="3"/>
    </row>
    <row r="1294" spans="1:22" ht="60.75" customHeight="1">
      <c r="A1294" s="43" t="s">
        <v>1114</v>
      </c>
      <c r="B1294" s="43" t="s">
        <v>903</v>
      </c>
      <c r="C1294" s="44" t="s">
        <v>520</v>
      </c>
      <c r="D1294" s="43">
        <v>1967</v>
      </c>
      <c r="E1294" s="45" t="s">
        <v>77</v>
      </c>
      <c r="F1294" s="45" t="s">
        <v>358</v>
      </c>
      <c r="G1294" s="43">
        <v>5</v>
      </c>
      <c r="H1294" s="43">
        <v>4</v>
      </c>
      <c r="I1294" s="46">
        <v>4302</v>
      </c>
      <c r="J1294" s="46">
        <v>3922.91</v>
      </c>
      <c r="K1294" s="46">
        <v>3631.23</v>
      </c>
      <c r="L1294" s="43">
        <v>179</v>
      </c>
      <c r="M1294" s="65" t="s">
        <v>350</v>
      </c>
      <c r="N1294" s="2">
        <v>544895</v>
      </c>
      <c r="O1294" s="48">
        <f>(N1294-R1294)*93.79%</f>
        <v>485504.16947500006</v>
      </c>
      <c r="P1294" s="48">
        <f>(N1294-R1294)*6.21%*80%</f>
        <v>25716.86442</v>
      </c>
      <c r="Q1294" s="48">
        <f>(N1294-R1294)*6.21%*20%</f>
        <v>6429.216105</v>
      </c>
      <c r="R1294" s="48">
        <f>N1294*5%</f>
        <v>27244.75</v>
      </c>
      <c r="S1294" s="48">
        <f>N1294/J1294</f>
        <v>138.90071401077262</v>
      </c>
      <c r="T1294" s="2">
        <f>T1287</f>
        <v>4360</v>
      </c>
      <c r="U1294" s="4" t="s">
        <v>1338</v>
      </c>
      <c r="V1294" s="3"/>
    </row>
    <row r="1295" spans="1:22" ht="60.75" customHeight="1">
      <c r="A1295" s="43" t="s">
        <v>1115</v>
      </c>
      <c r="B1295" s="43" t="s">
        <v>904</v>
      </c>
      <c r="C1295" s="44" t="s">
        <v>858</v>
      </c>
      <c r="D1295" s="43">
        <v>1961</v>
      </c>
      <c r="E1295" s="45" t="s">
        <v>77</v>
      </c>
      <c r="F1295" s="45" t="s">
        <v>358</v>
      </c>
      <c r="G1295" s="43">
        <v>2</v>
      </c>
      <c r="H1295" s="43">
        <v>2</v>
      </c>
      <c r="I1295" s="46">
        <v>1095.7</v>
      </c>
      <c r="J1295" s="46">
        <v>664.7</v>
      </c>
      <c r="K1295" s="46">
        <v>495.944</v>
      </c>
      <c r="L1295" s="43">
        <v>26</v>
      </c>
      <c r="M1295" s="65" t="s">
        <v>351</v>
      </c>
      <c r="N1295" s="2">
        <v>592617</v>
      </c>
      <c r="O1295" s="48">
        <f>(N1295-R1295)*93.79%</f>
        <v>528024.710085</v>
      </c>
      <c r="P1295" s="48">
        <f>(N1295-R1295)*6.21%*80%</f>
        <v>27969.151932000004</v>
      </c>
      <c r="Q1295" s="48">
        <f>(N1295-R1295)*6.21%*20%</f>
        <v>6992.287983000001</v>
      </c>
      <c r="R1295" s="48">
        <f>N1295*5%</f>
        <v>29630.850000000002</v>
      </c>
      <c r="S1295" s="48">
        <f>N1295/J1295</f>
        <v>891.5555889875131</v>
      </c>
      <c r="T1295" s="2">
        <f>T1289</f>
        <v>4360</v>
      </c>
      <c r="U1295" s="4" t="s">
        <v>1338</v>
      </c>
      <c r="V1295" s="3"/>
    </row>
    <row r="1296" spans="1:22" ht="55.5" customHeight="1">
      <c r="A1296" s="100" t="s">
        <v>1116</v>
      </c>
      <c r="B1296" s="100" t="s">
        <v>905</v>
      </c>
      <c r="C1296" s="88" t="s">
        <v>521</v>
      </c>
      <c r="D1296" s="100">
        <v>1969</v>
      </c>
      <c r="E1296" s="102" t="s">
        <v>77</v>
      </c>
      <c r="F1296" s="102" t="s">
        <v>358</v>
      </c>
      <c r="G1296" s="100">
        <v>5</v>
      </c>
      <c r="H1296" s="100">
        <v>5</v>
      </c>
      <c r="I1296" s="101">
        <v>5318.06</v>
      </c>
      <c r="J1296" s="101">
        <v>4838.46</v>
      </c>
      <c r="K1296" s="101">
        <v>3862.31</v>
      </c>
      <c r="L1296" s="100">
        <v>226</v>
      </c>
      <c r="M1296" s="65" t="s">
        <v>1352</v>
      </c>
      <c r="N1296" s="2">
        <v>3899953</v>
      </c>
      <c r="O1296" s="48">
        <f>(N1296-R1296)*93.79%</f>
        <v>3474877.6227650004</v>
      </c>
      <c r="P1296" s="48">
        <f>(N1296-R1296)*6.21%*80%</f>
        <v>184062.18178800005</v>
      </c>
      <c r="Q1296" s="48">
        <f>(N1296-R1296)*6.21%*20%</f>
        <v>46015.54544700001</v>
      </c>
      <c r="R1296" s="48">
        <f>N1296*5%</f>
        <v>194997.65000000002</v>
      </c>
      <c r="S1296" s="48">
        <f>N1296/J1296</f>
        <v>806.0318779115669</v>
      </c>
      <c r="T1296" s="2">
        <f>T1290</f>
        <v>4360</v>
      </c>
      <c r="U1296" s="4" t="s">
        <v>1338</v>
      </c>
      <c r="V1296" s="3"/>
    </row>
    <row r="1297" spans="1:22" ht="36.75" customHeight="1">
      <c r="A1297" s="100"/>
      <c r="B1297" s="100"/>
      <c r="C1297" s="88"/>
      <c r="D1297" s="100"/>
      <c r="E1297" s="102"/>
      <c r="F1297" s="102"/>
      <c r="G1297" s="100"/>
      <c r="H1297" s="100"/>
      <c r="I1297" s="101"/>
      <c r="J1297" s="101"/>
      <c r="K1297" s="101"/>
      <c r="L1297" s="100"/>
      <c r="M1297" s="65" t="s">
        <v>2</v>
      </c>
      <c r="N1297" s="2">
        <v>233442</v>
      </c>
      <c r="O1297" s="48">
        <f>(N1297-R1297)*93.79%</f>
        <v>207997.98921</v>
      </c>
      <c r="P1297" s="48">
        <f>(N1297-R1297)*6.21%*80%</f>
        <v>11017.528632000001</v>
      </c>
      <c r="Q1297" s="48">
        <f>(N1297-R1297)*6.21%*20%</f>
        <v>2754.3821580000003</v>
      </c>
      <c r="R1297" s="48">
        <f>N1297*5%</f>
        <v>11672.1</v>
      </c>
      <c r="S1297" s="48">
        <f>N1297/J1296</f>
        <v>48.247169553948986</v>
      </c>
      <c r="T1297" s="2">
        <f>T1292</f>
        <v>4360</v>
      </c>
      <c r="U1297" s="4" t="s">
        <v>1338</v>
      </c>
      <c r="V1297" s="3"/>
    </row>
    <row r="1298" spans="1:22" ht="18" customHeight="1">
      <c r="A1298" s="100"/>
      <c r="B1298" s="100"/>
      <c r="C1298" s="88"/>
      <c r="D1298" s="100"/>
      <c r="E1298" s="102"/>
      <c r="F1298" s="102"/>
      <c r="G1298" s="100"/>
      <c r="H1298" s="100"/>
      <c r="I1298" s="101"/>
      <c r="J1298" s="101"/>
      <c r="K1298" s="101"/>
      <c r="L1298" s="100"/>
      <c r="M1298" s="65" t="s">
        <v>67</v>
      </c>
      <c r="N1298" s="2">
        <f>SUM(N1296:N1297)</f>
        <v>4133395</v>
      </c>
      <c r="O1298" s="2">
        <v>3682875</v>
      </c>
      <c r="P1298" s="2">
        <f>SUM(P1296:P1297)</f>
        <v>195079.71042000005</v>
      </c>
      <c r="Q1298" s="2">
        <f>SUM(Q1296:Q1297)</f>
        <v>48769.92760500001</v>
      </c>
      <c r="R1298" s="2">
        <f>SUM(R1296:R1297)</f>
        <v>206669.75000000003</v>
      </c>
      <c r="S1298" s="48">
        <f>N1298/J1296</f>
        <v>854.2790474655159</v>
      </c>
      <c r="T1298" s="2">
        <f>T1292</f>
        <v>4360</v>
      </c>
      <c r="U1298" s="4"/>
      <c r="V1298" s="3"/>
    </row>
    <row r="1299" spans="1:22" ht="27" customHeight="1">
      <c r="A1299" s="100" t="s">
        <v>1117</v>
      </c>
      <c r="B1299" s="100" t="s">
        <v>906</v>
      </c>
      <c r="C1299" s="88" t="s">
        <v>522</v>
      </c>
      <c r="D1299" s="100">
        <v>1965</v>
      </c>
      <c r="E1299" s="102" t="s">
        <v>77</v>
      </c>
      <c r="F1299" s="102" t="s">
        <v>358</v>
      </c>
      <c r="G1299" s="100">
        <v>5</v>
      </c>
      <c r="H1299" s="100">
        <v>5</v>
      </c>
      <c r="I1299" s="101">
        <v>5154.35</v>
      </c>
      <c r="J1299" s="101">
        <v>4717.9</v>
      </c>
      <c r="K1299" s="101">
        <v>3048.09</v>
      </c>
      <c r="L1299" s="100">
        <v>240</v>
      </c>
      <c r="M1299" s="65" t="s">
        <v>351</v>
      </c>
      <c r="N1299" s="2">
        <v>1254319</v>
      </c>
      <c r="O1299" s="48">
        <f>(N1299-R1299)*93.79%</f>
        <v>1117604.500595</v>
      </c>
      <c r="P1299" s="48">
        <f>(N1299-R1299)*6.21%*80%</f>
        <v>59198.83952400001</v>
      </c>
      <c r="Q1299" s="48">
        <f>(N1299-R1299)*6.21%*20%</f>
        <v>14799.709881000002</v>
      </c>
      <c r="R1299" s="48">
        <f>N1299*5%</f>
        <v>62715.950000000004</v>
      </c>
      <c r="S1299" s="48">
        <f>N1299/J1299</f>
        <v>265.8638377244113</v>
      </c>
      <c r="T1299" s="2">
        <f>T1294</f>
        <v>4360</v>
      </c>
      <c r="U1299" s="4" t="s">
        <v>1338</v>
      </c>
      <c r="V1299" s="3"/>
    </row>
    <row r="1300" spans="1:22" ht="64.5" customHeight="1">
      <c r="A1300" s="100"/>
      <c r="B1300" s="100"/>
      <c r="C1300" s="88"/>
      <c r="D1300" s="100"/>
      <c r="E1300" s="102"/>
      <c r="F1300" s="102"/>
      <c r="G1300" s="100"/>
      <c r="H1300" s="100"/>
      <c r="I1300" s="101"/>
      <c r="J1300" s="101"/>
      <c r="K1300" s="101"/>
      <c r="L1300" s="100"/>
      <c r="M1300" s="65" t="s">
        <v>1352</v>
      </c>
      <c r="N1300" s="2">
        <v>3899953</v>
      </c>
      <c r="O1300" s="48">
        <f>(N1300-R1300)*93.79%</f>
        <v>3474877.6227650004</v>
      </c>
      <c r="P1300" s="48">
        <f>(N1300-R1300)*6.21%*80%</f>
        <v>184062.18178800005</v>
      </c>
      <c r="Q1300" s="48">
        <f>(N1300-R1300)*6.21%*20%</f>
        <v>46015.54544700001</v>
      </c>
      <c r="R1300" s="48">
        <f>N1300*5%</f>
        <v>194997.65000000002</v>
      </c>
      <c r="S1300" s="48">
        <f>N1300/J1299</f>
        <v>826.6290086691113</v>
      </c>
      <c r="T1300" s="2">
        <f>T1294</f>
        <v>4360</v>
      </c>
      <c r="U1300" s="4" t="s">
        <v>1338</v>
      </c>
      <c r="V1300" s="3"/>
    </row>
    <row r="1301" spans="1:22" ht="76.5" customHeight="1">
      <c r="A1301" s="100"/>
      <c r="B1301" s="100"/>
      <c r="C1301" s="88"/>
      <c r="D1301" s="100"/>
      <c r="E1301" s="102"/>
      <c r="F1301" s="102"/>
      <c r="G1301" s="100"/>
      <c r="H1301" s="100"/>
      <c r="I1301" s="101"/>
      <c r="J1301" s="101"/>
      <c r="K1301" s="101"/>
      <c r="L1301" s="100"/>
      <c r="M1301" s="65" t="s">
        <v>1350</v>
      </c>
      <c r="N1301" s="2">
        <v>570518</v>
      </c>
      <c r="O1301" s="48">
        <f>(N1301-R1301)*93.79%</f>
        <v>508334.39059</v>
      </c>
      <c r="P1301" s="48">
        <f>(N1301-R1301)*6.21%*80%</f>
        <v>26926.167528000005</v>
      </c>
      <c r="Q1301" s="48">
        <f>(N1301-R1301)*6.21%*20%</f>
        <v>6731.541882000001</v>
      </c>
      <c r="R1301" s="48">
        <f>N1301*5%</f>
        <v>28525.9</v>
      </c>
      <c r="S1301" s="48">
        <f>N1301/J1299</f>
        <v>120.92625956463682</v>
      </c>
      <c r="T1301" s="2">
        <f>T1296</f>
        <v>4360</v>
      </c>
      <c r="U1301" s="4" t="s">
        <v>1338</v>
      </c>
      <c r="V1301" s="3"/>
    </row>
    <row r="1302" spans="1:22" ht="33" customHeight="1">
      <c r="A1302" s="100"/>
      <c r="B1302" s="100"/>
      <c r="C1302" s="88"/>
      <c r="D1302" s="100"/>
      <c r="E1302" s="102"/>
      <c r="F1302" s="102"/>
      <c r="G1302" s="100"/>
      <c r="H1302" s="100"/>
      <c r="I1302" s="101"/>
      <c r="J1302" s="101"/>
      <c r="K1302" s="101"/>
      <c r="L1302" s="100"/>
      <c r="M1302" s="65" t="s">
        <v>350</v>
      </c>
      <c r="N1302" s="2">
        <v>638707</v>
      </c>
      <c r="O1302" s="48">
        <f>(N1302-R1302)*93.79%</f>
        <v>569091.1305350001</v>
      </c>
      <c r="P1302" s="48">
        <f>(N1302-R1302)*6.21%*80%</f>
        <v>30144.415572000005</v>
      </c>
      <c r="Q1302" s="48">
        <f>(N1302-R1302)*6.21%*20%</f>
        <v>7536.103893000001</v>
      </c>
      <c r="R1302" s="48">
        <f>N1302*5%</f>
        <v>31935.350000000002</v>
      </c>
      <c r="S1302" s="48">
        <f>N1302/J1299</f>
        <v>135.37951207104857</v>
      </c>
      <c r="T1302" s="2">
        <f>T1296</f>
        <v>4360</v>
      </c>
      <c r="U1302" s="4" t="s">
        <v>1338</v>
      </c>
      <c r="V1302" s="3"/>
    </row>
    <row r="1303" spans="1:22" ht="18" customHeight="1">
      <c r="A1303" s="100"/>
      <c r="B1303" s="100"/>
      <c r="C1303" s="88"/>
      <c r="D1303" s="100"/>
      <c r="E1303" s="102"/>
      <c r="F1303" s="102"/>
      <c r="G1303" s="100"/>
      <c r="H1303" s="100"/>
      <c r="I1303" s="101"/>
      <c r="J1303" s="101"/>
      <c r="K1303" s="101"/>
      <c r="L1303" s="100"/>
      <c r="M1303" s="65" t="s">
        <v>67</v>
      </c>
      <c r="N1303" s="2">
        <f>SUM(N1299:N1302)</f>
        <v>6363497</v>
      </c>
      <c r="O1303" s="2">
        <v>5669907</v>
      </c>
      <c r="P1303" s="2">
        <f>SUM(P1299:P1302)</f>
        <v>300331.6044120001</v>
      </c>
      <c r="Q1303" s="2">
        <f>SUM(Q1299:Q1302)</f>
        <v>75082.90110300003</v>
      </c>
      <c r="R1303" s="2">
        <f>SUM(R1299:R1302)</f>
        <v>318174.85000000003</v>
      </c>
      <c r="S1303" s="48">
        <f>N1303/J1299</f>
        <v>1348.798618029208</v>
      </c>
      <c r="T1303" s="2">
        <f>T1296</f>
        <v>4360</v>
      </c>
      <c r="U1303" s="4"/>
      <c r="V1303" s="3"/>
    </row>
    <row r="1304" spans="1:22" ht="60.75" customHeight="1">
      <c r="A1304" s="43" t="s">
        <v>1118</v>
      </c>
      <c r="B1304" s="43" t="s">
        <v>907</v>
      </c>
      <c r="C1304" s="44" t="s">
        <v>523</v>
      </c>
      <c r="D1304" s="43">
        <v>1970</v>
      </c>
      <c r="E1304" s="45" t="s">
        <v>77</v>
      </c>
      <c r="F1304" s="45" t="s">
        <v>358</v>
      </c>
      <c r="G1304" s="43">
        <v>5</v>
      </c>
      <c r="H1304" s="43">
        <v>4</v>
      </c>
      <c r="I1304" s="46">
        <v>3752.55</v>
      </c>
      <c r="J1304" s="46">
        <v>3460.62</v>
      </c>
      <c r="K1304" s="43">
        <v>2688.47</v>
      </c>
      <c r="L1304" s="43">
        <v>182</v>
      </c>
      <c r="M1304" s="65" t="s">
        <v>351</v>
      </c>
      <c r="N1304" s="2">
        <v>919395</v>
      </c>
      <c r="O1304" s="48">
        <f aca="true" t="shared" si="172" ref="O1304:O1311">(N1304-R1304)*93.79%</f>
        <v>819185.5419750001</v>
      </c>
      <c r="P1304" s="48">
        <f aca="true" t="shared" si="173" ref="P1304:P1311">(N1304-R1304)*6.21%*80%</f>
        <v>43391.76642</v>
      </c>
      <c r="Q1304" s="48">
        <f aca="true" t="shared" si="174" ref="Q1304:Q1311">(N1304-R1304)*6.21%*20%</f>
        <v>10847.941605</v>
      </c>
      <c r="R1304" s="48">
        <f aca="true" t="shared" si="175" ref="R1304:R1311">N1304*5%</f>
        <v>45969.75</v>
      </c>
      <c r="S1304" s="48">
        <f aca="true" t="shared" si="176" ref="S1304:S1309">N1304/J1304</f>
        <v>265.6734920332195</v>
      </c>
      <c r="T1304" s="2">
        <f>T1299</f>
        <v>4360</v>
      </c>
      <c r="U1304" s="4" t="s">
        <v>1338</v>
      </c>
      <c r="V1304" s="3"/>
    </row>
    <row r="1305" spans="1:22" ht="75" customHeight="1">
      <c r="A1305" s="43" t="s">
        <v>1119</v>
      </c>
      <c r="B1305" s="43" t="s">
        <v>908</v>
      </c>
      <c r="C1305" s="44" t="s">
        <v>526</v>
      </c>
      <c r="D1305" s="43">
        <v>1968</v>
      </c>
      <c r="E1305" s="45" t="s">
        <v>77</v>
      </c>
      <c r="F1305" s="45" t="s">
        <v>349</v>
      </c>
      <c r="G1305" s="43">
        <v>2</v>
      </c>
      <c r="H1305" s="43">
        <v>2</v>
      </c>
      <c r="I1305" s="46">
        <v>676.99</v>
      </c>
      <c r="J1305" s="46">
        <v>624.59</v>
      </c>
      <c r="K1305" s="46">
        <v>466.49</v>
      </c>
      <c r="L1305" s="43">
        <v>37</v>
      </c>
      <c r="M1305" s="65" t="s">
        <v>1352</v>
      </c>
      <c r="N1305" s="2">
        <v>924584</v>
      </c>
      <c r="O1305" s="48">
        <f t="shared" si="172"/>
        <v>823808.9669200002</v>
      </c>
      <c r="P1305" s="48">
        <f t="shared" si="173"/>
        <v>43636.66646400001</v>
      </c>
      <c r="Q1305" s="48">
        <f t="shared" si="174"/>
        <v>10909.166616000002</v>
      </c>
      <c r="R1305" s="48">
        <f t="shared" si="175"/>
        <v>46229.200000000004</v>
      </c>
      <c r="S1305" s="48">
        <f t="shared" si="176"/>
        <v>1480.305480395139</v>
      </c>
      <c r="T1305" s="2">
        <f>T1300</f>
        <v>4360</v>
      </c>
      <c r="U1305" s="4" t="s">
        <v>1338</v>
      </c>
      <c r="V1305" s="3"/>
    </row>
    <row r="1306" spans="1:22" ht="75" customHeight="1">
      <c r="A1306" s="43" t="s">
        <v>1120</v>
      </c>
      <c r="B1306" s="43" t="s">
        <v>909</v>
      </c>
      <c r="C1306" s="44" t="s">
        <v>1280</v>
      </c>
      <c r="D1306" s="43">
        <v>1967</v>
      </c>
      <c r="E1306" s="45" t="s">
        <v>77</v>
      </c>
      <c r="F1306" s="45" t="s">
        <v>349</v>
      </c>
      <c r="G1306" s="43">
        <v>2</v>
      </c>
      <c r="H1306" s="43">
        <v>2</v>
      </c>
      <c r="I1306" s="46">
        <v>701.06</v>
      </c>
      <c r="J1306" s="46">
        <v>643.03</v>
      </c>
      <c r="K1306" s="46">
        <v>376.83</v>
      </c>
      <c r="L1306" s="43">
        <v>24</v>
      </c>
      <c r="M1306" s="65" t="s">
        <v>1352</v>
      </c>
      <c r="N1306" s="2">
        <v>924584</v>
      </c>
      <c r="O1306" s="48">
        <f t="shared" si="172"/>
        <v>823808.9669200002</v>
      </c>
      <c r="P1306" s="48">
        <f t="shared" si="173"/>
        <v>43636.66646400001</v>
      </c>
      <c r="Q1306" s="48">
        <f t="shared" si="174"/>
        <v>10909.166616000002</v>
      </c>
      <c r="R1306" s="48">
        <f t="shared" si="175"/>
        <v>46229.200000000004</v>
      </c>
      <c r="S1306" s="48">
        <f t="shared" si="176"/>
        <v>1437.8551545029004</v>
      </c>
      <c r="T1306" s="2">
        <f>T1301</f>
        <v>4360</v>
      </c>
      <c r="U1306" s="4" t="s">
        <v>1338</v>
      </c>
      <c r="V1306" s="3"/>
    </row>
    <row r="1307" spans="1:22" ht="75" customHeight="1">
      <c r="A1307" s="43" t="s">
        <v>1121</v>
      </c>
      <c r="B1307" s="43" t="s">
        <v>910</v>
      </c>
      <c r="C1307" s="44" t="s">
        <v>524</v>
      </c>
      <c r="D1307" s="43">
        <v>1967</v>
      </c>
      <c r="E1307" s="45" t="s">
        <v>77</v>
      </c>
      <c r="F1307" s="45" t="s">
        <v>349</v>
      </c>
      <c r="G1307" s="43">
        <v>2</v>
      </c>
      <c r="H1307" s="43">
        <v>2</v>
      </c>
      <c r="I1307" s="46">
        <v>681.09</v>
      </c>
      <c r="J1307" s="46">
        <v>628.03</v>
      </c>
      <c r="K1307" s="46">
        <v>383.08</v>
      </c>
      <c r="L1307" s="43">
        <v>34</v>
      </c>
      <c r="M1307" s="65" t="s">
        <v>1352</v>
      </c>
      <c r="N1307" s="2">
        <v>924584</v>
      </c>
      <c r="O1307" s="48">
        <f t="shared" si="172"/>
        <v>823808.9669200002</v>
      </c>
      <c r="P1307" s="48">
        <f t="shared" si="173"/>
        <v>43636.66646400001</v>
      </c>
      <c r="Q1307" s="48">
        <f t="shared" si="174"/>
        <v>10909.166616000002</v>
      </c>
      <c r="R1307" s="48">
        <f t="shared" si="175"/>
        <v>46229.200000000004</v>
      </c>
      <c r="S1307" s="48">
        <f t="shared" si="176"/>
        <v>1472.1971880324188</v>
      </c>
      <c r="T1307" s="2">
        <f>T1303</f>
        <v>4360</v>
      </c>
      <c r="U1307" s="4" t="s">
        <v>1338</v>
      </c>
      <c r="V1307" s="3"/>
    </row>
    <row r="1308" spans="1:22" ht="82.5" customHeight="1">
      <c r="A1308" s="43" t="s">
        <v>1122</v>
      </c>
      <c r="B1308" s="43" t="s">
        <v>911</v>
      </c>
      <c r="C1308" s="44" t="s">
        <v>525</v>
      </c>
      <c r="D1308" s="43">
        <v>1968</v>
      </c>
      <c r="E1308" s="45" t="s">
        <v>77</v>
      </c>
      <c r="F1308" s="45" t="s">
        <v>349</v>
      </c>
      <c r="G1308" s="43">
        <v>2</v>
      </c>
      <c r="H1308" s="43">
        <v>2</v>
      </c>
      <c r="I1308" s="46">
        <v>795.25</v>
      </c>
      <c r="J1308" s="46">
        <v>734.79</v>
      </c>
      <c r="K1308" s="46">
        <v>392.51</v>
      </c>
      <c r="L1308" s="43">
        <v>36</v>
      </c>
      <c r="M1308" s="65" t="s">
        <v>1352</v>
      </c>
      <c r="N1308" s="2">
        <v>924584</v>
      </c>
      <c r="O1308" s="48">
        <f t="shared" si="172"/>
        <v>823808.9669200002</v>
      </c>
      <c r="P1308" s="48">
        <f t="shared" si="173"/>
        <v>43636.66646400001</v>
      </c>
      <c r="Q1308" s="48">
        <f t="shared" si="174"/>
        <v>10909.166616000002</v>
      </c>
      <c r="R1308" s="48">
        <f t="shared" si="175"/>
        <v>46229.200000000004</v>
      </c>
      <c r="S1308" s="48">
        <f t="shared" si="176"/>
        <v>1258.2969283740933</v>
      </c>
      <c r="T1308" s="2">
        <f>T1304</f>
        <v>4360</v>
      </c>
      <c r="U1308" s="4" t="s">
        <v>1338</v>
      </c>
      <c r="V1308" s="3"/>
    </row>
    <row r="1309" spans="1:22" ht="63" customHeight="1">
      <c r="A1309" s="100" t="s">
        <v>1123</v>
      </c>
      <c r="B1309" s="100" t="s">
        <v>912</v>
      </c>
      <c r="C1309" s="88" t="s">
        <v>527</v>
      </c>
      <c r="D1309" s="100">
        <v>1959</v>
      </c>
      <c r="E1309" s="102" t="s">
        <v>77</v>
      </c>
      <c r="F1309" s="102" t="s">
        <v>349</v>
      </c>
      <c r="G1309" s="100">
        <v>2</v>
      </c>
      <c r="H1309" s="100">
        <v>2</v>
      </c>
      <c r="I1309" s="101">
        <v>442.5</v>
      </c>
      <c r="J1309" s="101">
        <v>396.52</v>
      </c>
      <c r="K1309" s="101">
        <v>252.11</v>
      </c>
      <c r="L1309" s="100">
        <v>27</v>
      </c>
      <c r="M1309" s="65" t="s">
        <v>1352</v>
      </c>
      <c r="N1309" s="2">
        <v>404900</v>
      </c>
      <c r="O1309" s="48">
        <f t="shared" si="172"/>
        <v>360767.9245</v>
      </c>
      <c r="P1309" s="48">
        <f t="shared" si="173"/>
        <v>19109.660400000004</v>
      </c>
      <c r="Q1309" s="48">
        <f t="shared" si="174"/>
        <v>4777.415100000001</v>
      </c>
      <c r="R1309" s="48">
        <f t="shared" si="175"/>
        <v>20245</v>
      </c>
      <c r="S1309" s="48">
        <f t="shared" si="176"/>
        <v>1021.1338646222133</v>
      </c>
      <c r="T1309" s="2">
        <f>T1305</f>
        <v>4360</v>
      </c>
      <c r="U1309" s="4" t="s">
        <v>1338</v>
      </c>
      <c r="V1309" s="3"/>
    </row>
    <row r="1310" spans="1:22" ht="76.5" customHeight="1">
      <c r="A1310" s="100"/>
      <c r="B1310" s="100"/>
      <c r="C1310" s="88"/>
      <c r="D1310" s="100"/>
      <c r="E1310" s="102"/>
      <c r="F1310" s="102"/>
      <c r="G1310" s="100"/>
      <c r="H1310" s="100"/>
      <c r="I1310" s="101"/>
      <c r="J1310" s="101"/>
      <c r="K1310" s="101"/>
      <c r="L1310" s="100"/>
      <c r="M1310" s="65" t="s">
        <v>1350</v>
      </c>
      <c r="N1310" s="2">
        <v>117408</v>
      </c>
      <c r="O1310" s="48">
        <f t="shared" si="172"/>
        <v>104611.11504000002</v>
      </c>
      <c r="P1310" s="48">
        <f t="shared" si="173"/>
        <v>5541.187968000001</v>
      </c>
      <c r="Q1310" s="48">
        <f t="shared" si="174"/>
        <v>1385.2969920000003</v>
      </c>
      <c r="R1310" s="48">
        <f t="shared" si="175"/>
        <v>5870.400000000001</v>
      </c>
      <c r="S1310" s="48">
        <f>N1310/J1309</f>
        <v>296.0960355089277</v>
      </c>
      <c r="T1310" s="2">
        <f>T1306</f>
        <v>4360</v>
      </c>
      <c r="U1310" s="4" t="s">
        <v>1338</v>
      </c>
      <c r="V1310" s="3"/>
    </row>
    <row r="1311" spans="1:22" ht="33" customHeight="1">
      <c r="A1311" s="100"/>
      <c r="B1311" s="100"/>
      <c r="C1311" s="88"/>
      <c r="D1311" s="100"/>
      <c r="E1311" s="102"/>
      <c r="F1311" s="102"/>
      <c r="G1311" s="100"/>
      <c r="H1311" s="100"/>
      <c r="I1311" s="101"/>
      <c r="J1311" s="101"/>
      <c r="K1311" s="101"/>
      <c r="L1311" s="100"/>
      <c r="M1311" s="65" t="s">
        <v>350</v>
      </c>
      <c r="N1311" s="2">
        <v>136868</v>
      </c>
      <c r="O1311" s="48">
        <f t="shared" si="172"/>
        <v>121950.07234000001</v>
      </c>
      <c r="P1311" s="48">
        <f t="shared" si="173"/>
        <v>6459.622128000001</v>
      </c>
      <c r="Q1311" s="48">
        <f t="shared" si="174"/>
        <v>1614.9055320000002</v>
      </c>
      <c r="R1311" s="48">
        <f t="shared" si="175"/>
        <v>6843.400000000001</v>
      </c>
      <c r="S1311" s="48">
        <f>N1311/J1309</f>
        <v>345.17300514475943</v>
      </c>
      <c r="T1311" s="2">
        <f>T1307</f>
        <v>4360</v>
      </c>
      <c r="U1311" s="4" t="s">
        <v>1338</v>
      </c>
      <c r="V1311" s="3"/>
    </row>
    <row r="1312" spans="1:22" ht="26.25" customHeight="1">
      <c r="A1312" s="100"/>
      <c r="B1312" s="100"/>
      <c r="C1312" s="88"/>
      <c r="D1312" s="100"/>
      <c r="E1312" s="102"/>
      <c r="F1312" s="102"/>
      <c r="G1312" s="100"/>
      <c r="H1312" s="100"/>
      <c r="I1312" s="101"/>
      <c r="J1312" s="101"/>
      <c r="K1312" s="101"/>
      <c r="L1312" s="100"/>
      <c r="M1312" s="65" t="s">
        <v>67</v>
      </c>
      <c r="N1312" s="2">
        <f>SUM(N1309:N1311)</f>
        <v>659176</v>
      </c>
      <c r="O1312" s="2">
        <f>SUM(O1309:O1311)</f>
        <v>587329.11188</v>
      </c>
      <c r="P1312" s="2">
        <f>SUM(P1309:P1311)</f>
        <v>31110.47049600001</v>
      </c>
      <c r="Q1312" s="2">
        <f>SUM(Q1309:Q1311)</f>
        <v>7777.617624000002</v>
      </c>
      <c r="R1312" s="2">
        <f>SUM(R1309:R1311)</f>
        <v>32958.8</v>
      </c>
      <c r="S1312" s="48">
        <f>N1312/J1309</f>
        <v>1662.4029052759004</v>
      </c>
      <c r="T1312" s="2">
        <f>T1307</f>
        <v>4360</v>
      </c>
      <c r="U1312" s="4"/>
      <c r="V1312" s="3"/>
    </row>
    <row r="1313" spans="1:22" ht="78.75" customHeight="1">
      <c r="A1313" s="100" t="s">
        <v>1124</v>
      </c>
      <c r="B1313" s="100" t="s">
        <v>913</v>
      </c>
      <c r="C1313" s="88" t="s">
        <v>780</v>
      </c>
      <c r="D1313" s="100">
        <v>1969</v>
      </c>
      <c r="E1313" s="102" t="s">
        <v>77</v>
      </c>
      <c r="F1313" s="102" t="s">
        <v>349</v>
      </c>
      <c r="G1313" s="100">
        <v>5</v>
      </c>
      <c r="H1313" s="100">
        <v>4</v>
      </c>
      <c r="I1313" s="101">
        <v>3808.1</v>
      </c>
      <c r="J1313" s="101">
        <v>3491.62</v>
      </c>
      <c r="K1313" s="101">
        <v>3175.84</v>
      </c>
      <c r="L1313" s="100">
        <v>160</v>
      </c>
      <c r="M1313" s="65" t="s">
        <v>1350</v>
      </c>
      <c r="N1313" s="2">
        <v>1405235</v>
      </c>
      <c r="O1313" s="48">
        <f>(N1313-R1313)*93.79%</f>
        <v>1252071.411175</v>
      </c>
      <c r="P1313" s="48">
        <f>(N1313-R1313)*6.21%*80%</f>
        <v>66321.47106</v>
      </c>
      <c r="Q1313" s="48">
        <f>(N1313-R1313)*6.21%*20%</f>
        <v>16580.367765</v>
      </c>
      <c r="R1313" s="48">
        <f>N1313*5%</f>
        <v>70261.75</v>
      </c>
      <c r="S1313" s="48">
        <f>N1313/J1313</f>
        <v>402.45931687869813</v>
      </c>
      <c r="T1313" s="2">
        <f>T1307</f>
        <v>4360</v>
      </c>
      <c r="U1313" s="4" t="s">
        <v>1338</v>
      </c>
      <c r="V1313" s="3"/>
    </row>
    <row r="1314" spans="1:22" ht="42.75" customHeight="1">
      <c r="A1314" s="100"/>
      <c r="B1314" s="100"/>
      <c r="C1314" s="88"/>
      <c r="D1314" s="100"/>
      <c r="E1314" s="102"/>
      <c r="F1314" s="102"/>
      <c r="G1314" s="100"/>
      <c r="H1314" s="100"/>
      <c r="I1314" s="101"/>
      <c r="J1314" s="101"/>
      <c r="K1314" s="101"/>
      <c r="L1314" s="100"/>
      <c r="M1314" s="65" t="s">
        <v>350</v>
      </c>
      <c r="N1314" s="2">
        <v>603871</v>
      </c>
      <c r="O1314" s="48">
        <f>(N1314-R1314)*93.79%</f>
        <v>538052.080355</v>
      </c>
      <c r="P1314" s="48">
        <f>(N1314-R1314)*6.21%*80%</f>
        <v>28500.295716</v>
      </c>
      <c r="Q1314" s="48">
        <f>(N1314-R1314)*6.21%*20%</f>
        <v>7125.073929</v>
      </c>
      <c r="R1314" s="48">
        <f>N1314*5%</f>
        <v>30193.550000000003</v>
      </c>
      <c r="S1314" s="48">
        <f>N1314/J1313</f>
        <v>172.94865993435712</v>
      </c>
      <c r="T1314" s="2">
        <f>T1309</f>
        <v>4360</v>
      </c>
      <c r="U1314" s="4" t="s">
        <v>1338</v>
      </c>
      <c r="V1314" s="3"/>
    </row>
    <row r="1315" spans="1:22" ht="27.75" customHeight="1">
      <c r="A1315" s="100"/>
      <c r="B1315" s="100"/>
      <c r="C1315" s="88"/>
      <c r="D1315" s="100"/>
      <c r="E1315" s="102"/>
      <c r="F1315" s="102"/>
      <c r="G1315" s="100"/>
      <c r="H1315" s="100"/>
      <c r="I1315" s="101"/>
      <c r="J1315" s="101"/>
      <c r="K1315" s="101"/>
      <c r="L1315" s="100"/>
      <c r="M1315" s="65" t="s">
        <v>67</v>
      </c>
      <c r="N1315" s="2">
        <f>SUM(N1313:N1314)</f>
        <v>2009106</v>
      </c>
      <c r="O1315" s="2">
        <v>1790124</v>
      </c>
      <c r="P1315" s="2">
        <f>SUM(P1313:P1314)</f>
        <v>94821.766776</v>
      </c>
      <c r="Q1315" s="2">
        <f>SUM(Q1313:Q1314)</f>
        <v>23705.441694</v>
      </c>
      <c r="R1315" s="2">
        <f>SUM(R1313:R1314)</f>
        <v>100455.3</v>
      </c>
      <c r="S1315" s="48">
        <f>N1315/J1313</f>
        <v>575.4079768130553</v>
      </c>
      <c r="T1315" s="2">
        <f>T1309</f>
        <v>4360</v>
      </c>
      <c r="U1315" s="4"/>
      <c r="V1315" s="3"/>
    </row>
    <row r="1316" spans="1:22" ht="37.5" customHeight="1">
      <c r="A1316" s="100" t="s">
        <v>1125</v>
      </c>
      <c r="B1316" s="100" t="s">
        <v>914</v>
      </c>
      <c r="C1316" s="88" t="s">
        <v>528</v>
      </c>
      <c r="D1316" s="100">
        <v>1969</v>
      </c>
      <c r="E1316" s="102" t="s">
        <v>77</v>
      </c>
      <c r="F1316" s="102" t="s">
        <v>349</v>
      </c>
      <c r="G1316" s="100">
        <v>5</v>
      </c>
      <c r="H1316" s="100">
        <v>4</v>
      </c>
      <c r="I1316" s="101">
        <v>3877.93</v>
      </c>
      <c r="J1316" s="101">
        <v>3553.72</v>
      </c>
      <c r="K1316" s="101">
        <v>2970.37</v>
      </c>
      <c r="L1316" s="100">
        <v>165</v>
      </c>
      <c r="M1316" s="65" t="s">
        <v>351</v>
      </c>
      <c r="N1316" s="2">
        <v>1197360</v>
      </c>
      <c r="O1316" s="48">
        <f>(N1316-R1316)*93.79%</f>
        <v>1066853.7468</v>
      </c>
      <c r="P1316" s="48">
        <f>(N1316-R1316)*6.21%*80%</f>
        <v>56510.60256000001</v>
      </c>
      <c r="Q1316" s="48">
        <f>(N1316-R1316)*6.21%*20%</f>
        <v>14127.650640000002</v>
      </c>
      <c r="R1316" s="48">
        <f>N1316*5%</f>
        <v>59868</v>
      </c>
      <c r="S1316" s="48">
        <f>N1316/J1316</f>
        <v>336.9314408563421</v>
      </c>
      <c r="T1316" s="2">
        <f>T1310</f>
        <v>4360</v>
      </c>
      <c r="U1316" s="4" t="s">
        <v>1338</v>
      </c>
      <c r="V1316" s="3"/>
    </row>
    <row r="1317" spans="1:22" ht="66" customHeight="1">
      <c r="A1317" s="100"/>
      <c r="B1317" s="100"/>
      <c r="C1317" s="88"/>
      <c r="D1317" s="100"/>
      <c r="E1317" s="102"/>
      <c r="F1317" s="102"/>
      <c r="G1317" s="100"/>
      <c r="H1317" s="100"/>
      <c r="I1317" s="101"/>
      <c r="J1317" s="101"/>
      <c r="K1317" s="101"/>
      <c r="L1317" s="100"/>
      <c r="M1317" s="65" t="s">
        <v>1352</v>
      </c>
      <c r="N1317" s="2">
        <v>2811692</v>
      </c>
      <c r="O1317" s="48">
        <f>(N1317-R1317)*93.79%</f>
        <v>2505231.63046</v>
      </c>
      <c r="P1317" s="48">
        <f>(N1317-R1317)*6.21%*80%</f>
        <v>132700.615632</v>
      </c>
      <c r="Q1317" s="48">
        <f>(N1317-R1317)*6.21%*20%</f>
        <v>33175.153908</v>
      </c>
      <c r="R1317" s="48">
        <f>N1317*5%</f>
        <v>140584.6</v>
      </c>
      <c r="S1317" s="48">
        <f>N1317/J1316</f>
        <v>791.1968303636753</v>
      </c>
      <c r="T1317" s="2">
        <f>T1311</f>
        <v>4360</v>
      </c>
      <c r="U1317" s="4" t="s">
        <v>1338</v>
      </c>
      <c r="V1317" s="3"/>
    </row>
    <row r="1318" spans="1:22" ht="35.25" customHeight="1">
      <c r="A1318" s="100"/>
      <c r="B1318" s="100"/>
      <c r="C1318" s="88"/>
      <c r="D1318" s="100"/>
      <c r="E1318" s="102"/>
      <c r="F1318" s="102"/>
      <c r="G1318" s="100"/>
      <c r="H1318" s="100"/>
      <c r="I1318" s="101"/>
      <c r="J1318" s="101"/>
      <c r="K1318" s="101"/>
      <c r="L1318" s="100"/>
      <c r="M1318" s="65" t="s">
        <v>67</v>
      </c>
      <c r="N1318" s="2">
        <f>SUM(N1316:N1317)</f>
        <v>4009052</v>
      </c>
      <c r="O1318" s="2">
        <f>SUM(O1316:O1317)</f>
        <v>3572085.3772600004</v>
      </c>
      <c r="P1318" s="2">
        <f>SUM(P1316:P1317)</f>
        <v>189211.218192</v>
      </c>
      <c r="Q1318" s="2">
        <f>SUM(Q1316:Q1317)</f>
        <v>47302.804548</v>
      </c>
      <c r="R1318" s="2">
        <f>SUM(R1316:R1317)</f>
        <v>200452.6</v>
      </c>
      <c r="S1318" s="48">
        <f>N1318/J1316</f>
        <v>1128.1282712200175</v>
      </c>
      <c r="T1318" s="2">
        <f>T1311</f>
        <v>4360</v>
      </c>
      <c r="U1318" s="4"/>
      <c r="V1318" s="3"/>
    </row>
    <row r="1319" spans="1:22" ht="37.5" customHeight="1">
      <c r="A1319" s="100" t="s">
        <v>1126</v>
      </c>
      <c r="B1319" s="100" t="s">
        <v>915</v>
      </c>
      <c r="C1319" s="88" t="s">
        <v>616</v>
      </c>
      <c r="D1319" s="100">
        <v>1971</v>
      </c>
      <c r="E1319" s="102" t="s">
        <v>77</v>
      </c>
      <c r="F1319" s="102" t="s">
        <v>349</v>
      </c>
      <c r="G1319" s="100">
        <v>9</v>
      </c>
      <c r="H1319" s="100">
        <v>1</v>
      </c>
      <c r="I1319" s="101">
        <v>2670.36</v>
      </c>
      <c r="J1319" s="101">
        <v>2325.58</v>
      </c>
      <c r="K1319" s="101">
        <v>2068.2</v>
      </c>
      <c r="L1319" s="100">
        <v>106</v>
      </c>
      <c r="M1319" s="65" t="s">
        <v>534</v>
      </c>
      <c r="N1319" s="2">
        <v>506795</v>
      </c>
      <c r="O1319" s="48">
        <f>(N1319-R1319)*93.79%</f>
        <v>451556.87897500006</v>
      </c>
      <c r="P1319" s="48">
        <f>(N1319-R1319)*6.21%*80%</f>
        <v>23918.69682</v>
      </c>
      <c r="Q1319" s="48">
        <f>(N1319-R1319)*6.21%*20%</f>
        <v>5979.674205</v>
      </c>
      <c r="R1319" s="48">
        <f>N1319*5%</f>
        <v>25339.75</v>
      </c>
      <c r="S1319" s="48">
        <f>N1319/J1319</f>
        <v>217.92198075318845</v>
      </c>
      <c r="T1319" s="2">
        <f>T1313</f>
        <v>4360</v>
      </c>
      <c r="U1319" s="4" t="s">
        <v>1338</v>
      </c>
      <c r="V1319" s="3"/>
    </row>
    <row r="1320" spans="1:22" ht="43.5" customHeight="1">
      <c r="A1320" s="100"/>
      <c r="B1320" s="100"/>
      <c r="C1320" s="88"/>
      <c r="D1320" s="100"/>
      <c r="E1320" s="102"/>
      <c r="F1320" s="102"/>
      <c r="G1320" s="100"/>
      <c r="H1320" s="100"/>
      <c r="I1320" s="101"/>
      <c r="J1320" s="101"/>
      <c r="K1320" s="101"/>
      <c r="L1320" s="100"/>
      <c r="M1320" s="65" t="s">
        <v>350</v>
      </c>
      <c r="N1320" s="2">
        <v>290739</v>
      </c>
      <c r="O1320" s="48">
        <f>(N1320-R1320)*93.79%</f>
        <v>259049.902695</v>
      </c>
      <c r="P1320" s="48">
        <f>(N1320-R1320)*6.21%*80%</f>
        <v>13721.717843999999</v>
      </c>
      <c r="Q1320" s="48">
        <f>(N1320-R1320)*6.21%*20%</f>
        <v>3430.4294609999997</v>
      </c>
      <c r="R1320" s="48">
        <f>N1320*5%</f>
        <v>14536.95</v>
      </c>
      <c r="S1320" s="48">
        <f>N1320/J1319</f>
        <v>125.017845010707</v>
      </c>
      <c r="T1320" s="2">
        <f>T1313</f>
        <v>4360</v>
      </c>
      <c r="U1320" s="4" t="s">
        <v>1338</v>
      </c>
      <c r="V1320" s="3"/>
    </row>
    <row r="1321" spans="1:22" ht="30" customHeight="1">
      <c r="A1321" s="100"/>
      <c r="B1321" s="100"/>
      <c r="C1321" s="88"/>
      <c r="D1321" s="100"/>
      <c r="E1321" s="102"/>
      <c r="F1321" s="102"/>
      <c r="G1321" s="100"/>
      <c r="H1321" s="100"/>
      <c r="I1321" s="101"/>
      <c r="J1321" s="101"/>
      <c r="K1321" s="101"/>
      <c r="L1321" s="100"/>
      <c r="M1321" s="65" t="s">
        <v>67</v>
      </c>
      <c r="N1321" s="2">
        <f>SUM(N1319:N1320)</f>
        <v>797534</v>
      </c>
      <c r="O1321" s="2">
        <f>SUM(O1319:O1320)</f>
        <v>710606.78167</v>
      </c>
      <c r="P1321" s="2">
        <f>SUM(P1319:P1320)</f>
        <v>37640.414663999996</v>
      </c>
      <c r="Q1321" s="2">
        <f>SUM(Q1319:Q1320)</f>
        <v>9410.103665999999</v>
      </c>
      <c r="R1321" s="2">
        <f>SUM(R1319:R1320)</f>
        <v>39876.7</v>
      </c>
      <c r="S1321" s="48">
        <f>N1321/J1319</f>
        <v>342.93982576389544</v>
      </c>
      <c r="T1321" s="2">
        <f>T1314</f>
        <v>4360</v>
      </c>
      <c r="U1321" s="4"/>
      <c r="V1321" s="3"/>
    </row>
    <row r="1322" spans="1:22" ht="37.5" customHeight="1">
      <c r="A1322" s="100" t="s">
        <v>1127</v>
      </c>
      <c r="B1322" s="100" t="s">
        <v>916</v>
      </c>
      <c r="C1322" s="88" t="s">
        <v>617</v>
      </c>
      <c r="D1322" s="100">
        <v>1967</v>
      </c>
      <c r="E1322" s="102" t="s">
        <v>77</v>
      </c>
      <c r="F1322" s="102" t="s">
        <v>358</v>
      </c>
      <c r="G1322" s="100">
        <v>5</v>
      </c>
      <c r="H1322" s="100">
        <v>3</v>
      </c>
      <c r="I1322" s="101">
        <v>3200.83</v>
      </c>
      <c r="J1322" s="101">
        <v>3070.56</v>
      </c>
      <c r="K1322" s="101">
        <v>2347.25</v>
      </c>
      <c r="L1322" s="100">
        <v>196</v>
      </c>
      <c r="M1322" s="65" t="s">
        <v>351</v>
      </c>
      <c r="N1322" s="2">
        <v>754910</v>
      </c>
      <c r="O1322" s="48">
        <f>(N1322-R1322)*93.79%</f>
        <v>672628.58455</v>
      </c>
      <c r="P1322" s="48">
        <f>(N1322-R1322)*6.21%*80%</f>
        <v>35628.73236</v>
      </c>
      <c r="Q1322" s="48">
        <f>(N1322-R1322)*6.21%*20%</f>
        <v>8907.18309</v>
      </c>
      <c r="R1322" s="48">
        <f>N1322*5%</f>
        <v>37745.5</v>
      </c>
      <c r="S1322" s="48">
        <f>N1322/J1322</f>
        <v>245.85417643687146</v>
      </c>
      <c r="T1322" s="2">
        <f>T1314</f>
        <v>4360</v>
      </c>
      <c r="U1322" s="4" t="s">
        <v>1338</v>
      </c>
      <c r="V1322" s="3"/>
    </row>
    <row r="1323" spans="1:22" ht="65.25" customHeight="1">
      <c r="A1323" s="100"/>
      <c r="B1323" s="100"/>
      <c r="C1323" s="88"/>
      <c r="D1323" s="100"/>
      <c r="E1323" s="102"/>
      <c r="F1323" s="102"/>
      <c r="G1323" s="100"/>
      <c r="H1323" s="100"/>
      <c r="I1323" s="101"/>
      <c r="J1323" s="101"/>
      <c r="K1323" s="101"/>
      <c r="L1323" s="100"/>
      <c r="M1323" s="65" t="s">
        <v>1350</v>
      </c>
      <c r="N1323" s="2">
        <v>857906</v>
      </c>
      <c r="O1323" s="48">
        <f>(N1323-R1323)*93.79%</f>
        <v>764398.53553</v>
      </c>
      <c r="P1323" s="48">
        <f>(N1323-R1323)*6.21%*80%</f>
        <v>40489.731576</v>
      </c>
      <c r="Q1323" s="48">
        <f>(N1323-R1323)*6.21%*20%</f>
        <v>10122.432894</v>
      </c>
      <c r="R1323" s="48">
        <f>N1323*5%</f>
        <v>42895.3</v>
      </c>
      <c r="S1323" s="48">
        <f>N1323/J1322</f>
        <v>279.3972434995571</v>
      </c>
      <c r="T1323" s="2">
        <f>T1316</f>
        <v>4360</v>
      </c>
      <c r="U1323" s="4" t="s">
        <v>1338</v>
      </c>
      <c r="V1323" s="3"/>
    </row>
    <row r="1324" spans="1:22" ht="33" customHeight="1">
      <c r="A1324" s="100"/>
      <c r="B1324" s="100"/>
      <c r="C1324" s="88"/>
      <c r="D1324" s="100"/>
      <c r="E1324" s="102"/>
      <c r="F1324" s="102"/>
      <c r="G1324" s="100"/>
      <c r="H1324" s="100"/>
      <c r="I1324" s="101"/>
      <c r="J1324" s="101"/>
      <c r="K1324" s="101"/>
      <c r="L1324" s="100"/>
      <c r="M1324" s="65" t="s">
        <v>350</v>
      </c>
      <c r="N1324" s="2">
        <v>821338</v>
      </c>
      <c r="O1324" s="48">
        <f>(N1324-R1324)*93.79%</f>
        <v>731816.26469</v>
      </c>
      <c r="P1324" s="48">
        <f>(N1324-R1324)*6.21%*80%</f>
        <v>38763.868248000006</v>
      </c>
      <c r="Q1324" s="48">
        <f>(N1324-R1324)*6.21%*20%</f>
        <v>9690.967062000002</v>
      </c>
      <c r="R1324" s="48">
        <f>N1324*5%</f>
        <v>41066.9</v>
      </c>
      <c r="S1324" s="48">
        <f>N1324/J1322</f>
        <v>267.48801521546557</v>
      </c>
      <c r="T1324" s="2">
        <f>T1317</f>
        <v>4360</v>
      </c>
      <c r="U1324" s="4" t="s">
        <v>1338</v>
      </c>
      <c r="V1324" s="3"/>
    </row>
    <row r="1325" spans="1:22" ht="18" customHeight="1">
      <c r="A1325" s="100"/>
      <c r="B1325" s="100"/>
      <c r="C1325" s="88"/>
      <c r="D1325" s="100"/>
      <c r="E1325" s="102"/>
      <c r="F1325" s="102"/>
      <c r="G1325" s="100"/>
      <c r="H1325" s="100"/>
      <c r="I1325" s="101"/>
      <c r="J1325" s="101"/>
      <c r="K1325" s="101"/>
      <c r="L1325" s="100"/>
      <c r="M1325" s="65" t="s">
        <v>67</v>
      </c>
      <c r="N1325" s="2">
        <f>SUM(N1322:N1324)</f>
        <v>2434154</v>
      </c>
      <c r="O1325" s="2">
        <f>SUM(O1322:O1324)</f>
        <v>2168843.38477</v>
      </c>
      <c r="P1325" s="2">
        <f>SUM(P1322:P1324)</f>
        <v>114882.332184</v>
      </c>
      <c r="Q1325" s="2">
        <f>SUM(Q1322:Q1324)</f>
        <v>28720.583046</v>
      </c>
      <c r="R1325" s="2">
        <f>SUM(R1322:R1324)</f>
        <v>121707.70000000001</v>
      </c>
      <c r="S1325" s="48">
        <f>N1325/J1322</f>
        <v>792.7394351518941</v>
      </c>
      <c r="T1325" s="2">
        <f>T1317</f>
        <v>4360</v>
      </c>
      <c r="U1325" s="6"/>
      <c r="V1325" s="3"/>
    </row>
    <row r="1326" spans="1:22" ht="27" customHeight="1">
      <c r="A1326" s="100" t="s">
        <v>1128</v>
      </c>
      <c r="B1326" s="100" t="s">
        <v>917</v>
      </c>
      <c r="C1326" s="88" t="s">
        <v>530</v>
      </c>
      <c r="D1326" s="100">
        <v>1994</v>
      </c>
      <c r="E1326" s="102" t="s">
        <v>77</v>
      </c>
      <c r="F1326" s="102" t="s">
        <v>349</v>
      </c>
      <c r="G1326" s="100">
        <v>5</v>
      </c>
      <c r="H1326" s="100">
        <v>2</v>
      </c>
      <c r="I1326" s="101">
        <v>1556.76</v>
      </c>
      <c r="J1326" s="101">
        <v>1376.96</v>
      </c>
      <c r="K1326" s="101">
        <v>984.31</v>
      </c>
      <c r="L1326" s="100">
        <v>62</v>
      </c>
      <c r="M1326" s="65" t="s">
        <v>351</v>
      </c>
      <c r="N1326" s="2">
        <v>438909</v>
      </c>
      <c r="O1326" s="48">
        <f>(N1326-R1326)*93.79%</f>
        <v>391070.11354500003</v>
      </c>
      <c r="P1326" s="48">
        <f>(N1326-R1326)*6.21%*80%</f>
        <v>20714.749164</v>
      </c>
      <c r="Q1326" s="48">
        <f>(N1326-R1326)*6.21%*20%</f>
        <v>5178.687291</v>
      </c>
      <c r="R1326" s="48">
        <f>N1326*5%</f>
        <v>21945.45</v>
      </c>
      <c r="S1326" s="48">
        <f>N1326/J1326</f>
        <v>318.75217871252613</v>
      </c>
      <c r="T1326" s="2">
        <f>T1317</f>
        <v>4360</v>
      </c>
      <c r="U1326" s="4" t="s">
        <v>1338</v>
      </c>
      <c r="V1326" s="3"/>
    </row>
    <row r="1327" spans="1:22" ht="68.25" customHeight="1">
      <c r="A1327" s="100"/>
      <c r="B1327" s="100"/>
      <c r="C1327" s="88"/>
      <c r="D1327" s="100"/>
      <c r="E1327" s="102"/>
      <c r="F1327" s="102"/>
      <c r="G1327" s="100"/>
      <c r="H1327" s="100"/>
      <c r="I1327" s="101"/>
      <c r="J1327" s="101"/>
      <c r="K1327" s="101"/>
      <c r="L1327" s="100"/>
      <c r="M1327" s="65" t="s">
        <v>1350</v>
      </c>
      <c r="N1327" s="2">
        <v>495820</v>
      </c>
      <c r="O1327" s="48">
        <f>(N1327-R1327)*93.79%</f>
        <v>441778.09910000005</v>
      </c>
      <c r="P1327" s="48">
        <f>(N1327-R1327)*6.21%*80%</f>
        <v>23400.72072</v>
      </c>
      <c r="Q1327" s="48">
        <f>(N1327-R1327)*6.21%*20%</f>
        <v>5850.18018</v>
      </c>
      <c r="R1327" s="48">
        <f>N1327*5%</f>
        <v>24791</v>
      </c>
      <c r="S1327" s="48">
        <f>N1327/J1326</f>
        <v>360.08308157099697</v>
      </c>
      <c r="T1327" s="2">
        <f>T1321</f>
        <v>4360</v>
      </c>
      <c r="U1327" s="4" t="s">
        <v>1338</v>
      </c>
      <c r="V1327" s="3"/>
    </row>
    <row r="1328" spans="1:22" ht="33" customHeight="1">
      <c r="A1328" s="100"/>
      <c r="B1328" s="100"/>
      <c r="C1328" s="88"/>
      <c r="D1328" s="100"/>
      <c r="E1328" s="102"/>
      <c r="F1328" s="102"/>
      <c r="G1328" s="100"/>
      <c r="H1328" s="100"/>
      <c r="I1328" s="101"/>
      <c r="J1328" s="101"/>
      <c r="K1328" s="101"/>
      <c r="L1328" s="100"/>
      <c r="M1328" s="65" t="s">
        <v>350</v>
      </c>
      <c r="N1328" s="2">
        <v>234387</v>
      </c>
      <c r="O1328" s="48">
        <f>(N1328-R1328)*93.79%</f>
        <v>208839.988935</v>
      </c>
      <c r="P1328" s="48">
        <f>(N1328-R1328)*6.21%*80%</f>
        <v>11062.128852000002</v>
      </c>
      <c r="Q1328" s="48">
        <f>(N1328-R1328)*6.21%*20%</f>
        <v>2765.5322130000004</v>
      </c>
      <c r="R1328" s="48">
        <f>N1328*5%</f>
        <v>11719.35</v>
      </c>
      <c r="S1328" s="48">
        <f>N1328/J1326</f>
        <v>170.22063095514756</v>
      </c>
      <c r="T1328" s="2">
        <f>T1321</f>
        <v>4360</v>
      </c>
      <c r="U1328" s="4" t="s">
        <v>1338</v>
      </c>
      <c r="V1328" s="3"/>
    </row>
    <row r="1329" spans="1:22" ht="18" customHeight="1">
      <c r="A1329" s="100"/>
      <c r="B1329" s="100"/>
      <c r="C1329" s="88"/>
      <c r="D1329" s="100"/>
      <c r="E1329" s="102"/>
      <c r="F1329" s="102"/>
      <c r="G1329" s="100"/>
      <c r="H1329" s="100"/>
      <c r="I1329" s="101"/>
      <c r="J1329" s="101"/>
      <c r="K1329" s="101"/>
      <c r="L1329" s="100"/>
      <c r="M1329" s="65" t="s">
        <v>67</v>
      </c>
      <c r="N1329" s="2">
        <f>SUM(N1326:N1328)</f>
        <v>1169116</v>
      </c>
      <c r="O1329" s="2">
        <f>SUM(O1326:O1328)</f>
        <v>1041688.2015800001</v>
      </c>
      <c r="P1329" s="2">
        <f>SUM(P1326:P1328)</f>
        <v>55177.59873600001</v>
      </c>
      <c r="Q1329" s="2">
        <f>SUM(Q1326:Q1328)</f>
        <v>13794.399684000002</v>
      </c>
      <c r="R1329" s="2">
        <f>SUM(R1326:R1328)</f>
        <v>58455.799999999996</v>
      </c>
      <c r="S1329" s="48">
        <f>N1329/J1326</f>
        <v>849.0558912386707</v>
      </c>
      <c r="T1329" s="2">
        <f>T1321</f>
        <v>4360</v>
      </c>
      <c r="U1329" s="4"/>
      <c r="V1329" s="3"/>
    </row>
    <row r="1330" spans="1:22" ht="27" customHeight="1">
      <c r="A1330" s="100" t="s">
        <v>1129</v>
      </c>
      <c r="B1330" s="100" t="s">
        <v>918</v>
      </c>
      <c r="C1330" s="88" t="s">
        <v>781</v>
      </c>
      <c r="D1330" s="100">
        <v>1966</v>
      </c>
      <c r="E1330" s="102" t="s">
        <v>77</v>
      </c>
      <c r="F1330" s="102" t="s">
        <v>349</v>
      </c>
      <c r="G1330" s="100">
        <v>2</v>
      </c>
      <c r="H1330" s="100">
        <v>1</v>
      </c>
      <c r="I1330" s="101">
        <v>339.36</v>
      </c>
      <c r="J1330" s="101">
        <v>313.72</v>
      </c>
      <c r="K1330" s="101">
        <v>278.92</v>
      </c>
      <c r="L1330" s="100">
        <v>24</v>
      </c>
      <c r="M1330" s="65" t="s">
        <v>351</v>
      </c>
      <c r="N1330" s="2">
        <v>451489</v>
      </c>
      <c r="O1330" s="48">
        <f>(N1330-R1330)*93.79%</f>
        <v>402278.956445</v>
      </c>
      <c r="P1330" s="48">
        <f>(N1330-R1330)*6.21%*80%</f>
        <v>21308.474844</v>
      </c>
      <c r="Q1330" s="48">
        <f>(N1330-R1330)*6.21%*20%</f>
        <v>5327.118711</v>
      </c>
      <c r="R1330" s="48">
        <f>N1330*5%</f>
        <v>22574.45</v>
      </c>
      <c r="S1330" s="48">
        <f>N1330/J1330</f>
        <v>1439.1463725615197</v>
      </c>
      <c r="T1330" s="2">
        <f>T1329</f>
        <v>4360</v>
      </c>
      <c r="U1330" s="4" t="s">
        <v>1338</v>
      </c>
      <c r="V1330" s="3"/>
    </row>
    <row r="1331" spans="1:22" ht="65.25" customHeight="1">
      <c r="A1331" s="100"/>
      <c r="B1331" s="100"/>
      <c r="C1331" s="88"/>
      <c r="D1331" s="100"/>
      <c r="E1331" s="102"/>
      <c r="F1331" s="102"/>
      <c r="G1331" s="100"/>
      <c r="H1331" s="100"/>
      <c r="I1331" s="101"/>
      <c r="J1331" s="101"/>
      <c r="K1331" s="101"/>
      <c r="L1331" s="100"/>
      <c r="M1331" s="65" t="s">
        <v>1350</v>
      </c>
      <c r="N1331" s="2">
        <v>97370</v>
      </c>
      <c r="O1331" s="48">
        <f>(N1331-R1331)*93.79%</f>
        <v>86757.15685</v>
      </c>
      <c r="P1331" s="48">
        <f>(N1331-R1331)*6.21%*80%</f>
        <v>4595.474520000001</v>
      </c>
      <c r="Q1331" s="48">
        <f>(N1331-R1331)*6.21%*20%</f>
        <v>1148.8686300000002</v>
      </c>
      <c r="R1331" s="48">
        <f>N1331*5%</f>
        <v>4868.5</v>
      </c>
      <c r="S1331" s="48">
        <f>N1331/J1330</f>
        <v>310.372306515364</v>
      </c>
      <c r="T1331" s="2">
        <f>T1323</f>
        <v>4360</v>
      </c>
      <c r="U1331" s="4" t="s">
        <v>1338</v>
      </c>
      <c r="V1331" s="3"/>
    </row>
    <row r="1332" spans="1:22" ht="45" customHeight="1">
      <c r="A1332" s="100"/>
      <c r="B1332" s="100"/>
      <c r="C1332" s="88"/>
      <c r="D1332" s="100"/>
      <c r="E1332" s="102"/>
      <c r="F1332" s="102"/>
      <c r="G1332" s="100"/>
      <c r="H1332" s="100"/>
      <c r="I1332" s="101"/>
      <c r="J1332" s="101"/>
      <c r="K1332" s="101"/>
      <c r="L1332" s="100"/>
      <c r="M1332" s="65" t="s">
        <v>350</v>
      </c>
      <c r="N1332" s="2">
        <v>66212</v>
      </c>
      <c r="O1332" s="48">
        <f>(N1332-R1332)*93.79%</f>
        <v>58995.223060000004</v>
      </c>
      <c r="P1332" s="48">
        <f>(N1332-R1332)*6.21%*80%</f>
        <v>3124.9415520000002</v>
      </c>
      <c r="Q1332" s="48">
        <f>(N1332-R1332)*6.21%*20%</f>
        <v>781.2353880000001</v>
      </c>
      <c r="R1332" s="48">
        <f>N1332*5%</f>
        <v>3310.6000000000004</v>
      </c>
      <c r="S1332" s="48">
        <f>N1332/J1330</f>
        <v>211.0544434527604</v>
      </c>
      <c r="T1332" s="2">
        <f>T1325</f>
        <v>4360</v>
      </c>
      <c r="U1332" s="4" t="s">
        <v>1338</v>
      </c>
      <c r="V1332" s="3"/>
    </row>
    <row r="1333" spans="1:22" ht="14.25" customHeight="1">
      <c r="A1333" s="100"/>
      <c r="B1333" s="100"/>
      <c r="C1333" s="88"/>
      <c r="D1333" s="100"/>
      <c r="E1333" s="102"/>
      <c r="F1333" s="102"/>
      <c r="G1333" s="100"/>
      <c r="H1333" s="100"/>
      <c r="I1333" s="101"/>
      <c r="J1333" s="101"/>
      <c r="K1333" s="101"/>
      <c r="L1333" s="100"/>
      <c r="M1333" s="65" t="s">
        <v>67</v>
      </c>
      <c r="N1333" s="2">
        <f>SUM(N1330:N1332)</f>
        <v>615071</v>
      </c>
      <c r="O1333" s="2">
        <f>SUM(O1330:O1332)</f>
        <v>548031.336355</v>
      </c>
      <c r="P1333" s="2">
        <f>SUM(P1330:P1332)</f>
        <v>29028.890916</v>
      </c>
      <c r="Q1333" s="2">
        <f>SUM(Q1330:Q1332)</f>
        <v>7257.222729</v>
      </c>
      <c r="R1333" s="2">
        <f>SUM(R1330:R1332)</f>
        <v>30753.550000000003</v>
      </c>
      <c r="S1333" s="48">
        <f>N1333/J1330</f>
        <v>1960.573122529644</v>
      </c>
      <c r="T1333" s="2">
        <f>T1326</f>
        <v>4360</v>
      </c>
      <c r="U1333" s="4"/>
      <c r="V1333" s="3"/>
    </row>
    <row r="1334" spans="1:22" ht="72.75" customHeight="1">
      <c r="A1334" s="100" t="s">
        <v>1130</v>
      </c>
      <c r="B1334" s="100" t="s">
        <v>919</v>
      </c>
      <c r="C1334" s="88" t="s">
        <v>529</v>
      </c>
      <c r="D1334" s="100">
        <v>1969</v>
      </c>
      <c r="E1334" s="102" t="s">
        <v>77</v>
      </c>
      <c r="F1334" s="102" t="s">
        <v>358</v>
      </c>
      <c r="G1334" s="100">
        <v>5</v>
      </c>
      <c r="H1334" s="100">
        <v>4</v>
      </c>
      <c r="I1334" s="101">
        <v>3875.2</v>
      </c>
      <c r="J1334" s="101">
        <v>3568.59</v>
      </c>
      <c r="K1334" s="101">
        <v>2764.91</v>
      </c>
      <c r="L1334" s="100">
        <v>154</v>
      </c>
      <c r="M1334" s="65" t="s">
        <v>1350</v>
      </c>
      <c r="N1334" s="2">
        <v>493572</v>
      </c>
      <c r="O1334" s="48">
        <f>(N1334-R1334)*93.79%</f>
        <v>439775.11986000004</v>
      </c>
      <c r="P1334" s="48">
        <f>(N1334-R1334)*6.21%*80%</f>
        <v>23294.624112000005</v>
      </c>
      <c r="Q1334" s="48">
        <f>(N1334-R1334)*6.21%*20%</f>
        <v>5823.656028000001</v>
      </c>
      <c r="R1334" s="48">
        <f>N1334*5%</f>
        <v>24678.600000000002</v>
      </c>
      <c r="S1334" s="48">
        <f>N1334/J1334</f>
        <v>138.31008885862482</v>
      </c>
      <c r="T1334" s="2">
        <f>T1327</f>
        <v>4360</v>
      </c>
      <c r="U1334" s="4" t="s">
        <v>1338</v>
      </c>
      <c r="V1334" s="3"/>
    </row>
    <row r="1335" spans="1:22" ht="47.25" customHeight="1">
      <c r="A1335" s="100"/>
      <c r="B1335" s="100"/>
      <c r="C1335" s="88"/>
      <c r="D1335" s="100"/>
      <c r="E1335" s="102"/>
      <c r="F1335" s="102"/>
      <c r="G1335" s="100"/>
      <c r="H1335" s="100"/>
      <c r="I1335" s="101"/>
      <c r="J1335" s="101"/>
      <c r="K1335" s="101"/>
      <c r="L1335" s="100"/>
      <c r="M1335" s="65" t="s">
        <v>350</v>
      </c>
      <c r="N1335" s="2">
        <v>547537</v>
      </c>
      <c r="O1335" s="48">
        <f>(N1335-R1335)*93.79%</f>
        <v>487858.20468500006</v>
      </c>
      <c r="P1335" s="48">
        <f>(N1335-R1335)*6.21%*80%</f>
        <v>25841.556252000006</v>
      </c>
      <c r="Q1335" s="48">
        <f>(N1335-R1335)*6.21%*20%</f>
        <v>6460.389063000001</v>
      </c>
      <c r="R1335" s="48">
        <f>N1335*5%</f>
        <v>27376.850000000002</v>
      </c>
      <c r="S1335" s="48">
        <f>N1335/J1334</f>
        <v>153.4323079983971</v>
      </c>
      <c r="T1335" s="2">
        <f>T1330</f>
        <v>4360</v>
      </c>
      <c r="U1335" s="4" t="s">
        <v>1338</v>
      </c>
      <c r="V1335" s="3"/>
    </row>
    <row r="1336" spans="1:22" ht="18" customHeight="1">
      <c r="A1336" s="100"/>
      <c r="B1336" s="100"/>
      <c r="C1336" s="88"/>
      <c r="D1336" s="100"/>
      <c r="E1336" s="102"/>
      <c r="F1336" s="102"/>
      <c r="G1336" s="100"/>
      <c r="H1336" s="100"/>
      <c r="I1336" s="101"/>
      <c r="J1336" s="101"/>
      <c r="K1336" s="101"/>
      <c r="L1336" s="100"/>
      <c r="M1336" s="65" t="s">
        <v>67</v>
      </c>
      <c r="N1336" s="2">
        <f>SUM(N1334:N1335)</f>
        <v>1041109</v>
      </c>
      <c r="O1336" s="2">
        <v>927634</v>
      </c>
      <c r="P1336" s="2">
        <f>SUM(P1334:P1335)</f>
        <v>49136.180364000014</v>
      </c>
      <c r="Q1336" s="2">
        <f>SUM(Q1334:Q1335)</f>
        <v>12284.045091000004</v>
      </c>
      <c r="R1336" s="2">
        <f>SUM(R1334:R1335)</f>
        <v>52055.450000000004</v>
      </c>
      <c r="S1336" s="48">
        <f>N1336/J1334</f>
        <v>291.74239685702196</v>
      </c>
      <c r="T1336" s="2">
        <f>T1331</f>
        <v>4360</v>
      </c>
      <c r="U1336" s="4"/>
      <c r="V1336" s="3"/>
    </row>
    <row r="1337" spans="1:22" ht="27" customHeight="1">
      <c r="A1337" s="100" t="s">
        <v>1131</v>
      </c>
      <c r="B1337" s="100" t="s">
        <v>921</v>
      </c>
      <c r="C1337" s="88" t="s">
        <v>531</v>
      </c>
      <c r="D1337" s="100">
        <v>1972</v>
      </c>
      <c r="E1337" s="102" t="s">
        <v>77</v>
      </c>
      <c r="F1337" s="102" t="s">
        <v>349</v>
      </c>
      <c r="G1337" s="100">
        <v>5</v>
      </c>
      <c r="H1337" s="100">
        <v>4</v>
      </c>
      <c r="I1337" s="101">
        <v>3659.3</v>
      </c>
      <c r="J1337" s="101">
        <v>3347.15</v>
      </c>
      <c r="K1337" s="101">
        <v>2751.64</v>
      </c>
      <c r="L1337" s="100">
        <v>175</v>
      </c>
      <c r="M1337" s="65" t="s">
        <v>351</v>
      </c>
      <c r="N1337" s="2">
        <v>919395</v>
      </c>
      <c r="O1337" s="48">
        <f>(N1337-R1337)*93.79%</f>
        <v>819185.5419750001</v>
      </c>
      <c r="P1337" s="48">
        <f>(N1337-R1337)*6.21%*80%</f>
        <v>43391.76642</v>
      </c>
      <c r="Q1337" s="48">
        <f>(N1337-R1337)*6.21%*20%</f>
        <v>10847.941605</v>
      </c>
      <c r="R1337" s="48">
        <f>N1337*5%</f>
        <v>45969.75</v>
      </c>
      <c r="S1337" s="48">
        <f>N1337/J1337</f>
        <v>274.6799516006154</v>
      </c>
      <c r="T1337" s="2">
        <f>T1333</f>
        <v>4360</v>
      </c>
      <c r="U1337" s="4" t="s">
        <v>1338</v>
      </c>
      <c r="V1337" s="3"/>
    </row>
    <row r="1338" spans="1:22" ht="75" customHeight="1">
      <c r="A1338" s="100"/>
      <c r="B1338" s="100"/>
      <c r="C1338" s="88"/>
      <c r="D1338" s="100"/>
      <c r="E1338" s="102"/>
      <c r="F1338" s="102"/>
      <c r="G1338" s="100"/>
      <c r="H1338" s="100"/>
      <c r="I1338" s="101"/>
      <c r="J1338" s="101"/>
      <c r="K1338" s="101"/>
      <c r="L1338" s="100"/>
      <c r="M1338" s="65" t="s">
        <v>1350</v>
      </c>
      <c r="N1338" s="2">
        <v>448012</v>
      </c>
      <c r="O1338" s="48">
        <f>(N1338-R1338)*93.79%</f>
        <v>399180.9320600001</v>
      </c>
      <c r="P1338" s="48">
        <f>(N1338-R1338)*6.21%*80%</f>
        <v>21144.374352000003</v>
      </c>
      <c r="Q1338" s="48">
        <f>(N1338-R1338)*6.21%*20%</f>
        <v>5286.093588000001</v>
      </c>
      <c r="R1338" s="48">
        <f>N1338*5%</f>
        <v>22400.600000000002</v>
      </c>
      <c r="S1338" s="48">
        <f>N1338/J1337</f>
        <v>133.84879673752297</v>
      </c>
      <c r="T1338" s="2">
        <f>T1334</f>
        <v>4360</v>
      </c>
      <c r="U1338" s="4" t="s">
        <v>1338</v>
      </c>
      <c r="V1338" s="3"/>
    </row>
    <row r="1339" spans="1:22" ht="33" customHeight="1">
      <c r="A1339" s="100"/>
      <c r="B1339" s="100"/>
      <c r="C1339" s="88"/>
      <c r="D1339" s="100"/>
      <c r="E1339" s="102"/>
      <c r="F1339" s="102"/>
      <c r="G1339" s="100"/>
      <c r="H1339" s="100"/>
      <c r="I1339" s="101"/>
      <c r="J1339" s="101"/>
      <c r="K1339" s="101"/>
      <c r="L1339" s="100"/>
      <c r="M1339" s="65" t="s">
        <v>2</v>
      </c>
      <c r="N1339" s="2">
        <v>394537</v>
      </c>
      <c r="O1339" s="48">
        <f>(N1339-R1339)*93.79%</f>
        <v>351534.43968500005</v>
      </c>
      <c r="P1339" s="48">
        <f>(N1339-R1339)*6.21%*80%</f>
        <v>18620.568252000005</v>
      </c>
      <c r="Q1339" s="48">
        <f>(N1339-R1339)*6.21%*20%</f>
        <v>4655.142063000001</v>
      </c>
      <c r="R1339" s="48">
        <f>N1339*5%</f>
        <v>19726.850000000002</v>
      </c>
      <c r="S1339" s="48">
        <f>N1339/J1337</f>
        <v>117.87251841118564</v>
      </c>
      <c r="T1339" s="2">
        <f>T1334</f>
        <v>4360</v>
      </c>
      <c r="U1339" s="4" t="s">
        <v>1338</v>
      </c>
      <c r="V1339" s="3"/>
    </row>
    <row r="1340" spans="1:22" ht="33" customHeight="1">
      <c r="A1340" s="100"/>
      <c r="B1340" s="100"/>
      <c r="C1340" s="88"/>
      <c r="D1340" s="100"/>
      <c r="E1340" s="102"/>
      <c r="F1340" s="102"/>
      <c r="G1340" s="100"/>
      <c r="H1340" s="100"/>
      <c r="I1340" s="101"/>
      <c r="J1340" s="101"/>
      <c r="K1340" s="101"/>
      <c r="L1340" s="100"/>
      <c r="M1340" s="65" t="s">
        <v>350</v>
      </c>
      <c r="N1340" s="2">
        <v>609517</v>
      </c>
      <c r="O1340" s="48">
        <f>(N1340-R1340)*93.79%</f>
        <v>543082.694585</v>
      </c>
      <c r="P1340" s="48">
        <f>(N1340-R1340)*6.21%*80%</f>
        <v>28766.764332000006</v>
      </c>
      <c r="Q1340" s="48">
        <f>(N1340-R1340)*6.21%*20%</f>
        <v>7191.6910830000015</v>
      </c>
      <c r="R1340" s="48">
        <f>N1340*5%</f>
        <v>30475.850000000002</v>
      </c>
      <c r="S1340" s="48">
        <f>N1340/J1337</f>
        <v>182.10029428020854</v>
      </c>
      <c r="T1340" s="2">
        <f>T1335</f>
        <v>4360</v>
      </c>
      <c r="U1340" s="4" t="s">
        <v>1338</v>
      </c>
      <c r="V1340" s="3"/>
    </row>
    <row r="1341" spans="1:22" ht="18" customHeight="1">
      <c r="A1341" s="100"/>
      <c r="B1341" s="100"/>
      <c r="C1341" s="88"/>
      <c r="D1341" s="100"/>
      <c r="E1341" s="102"/>
      <c r="F1341" s="102"/>
      <c r="G1341" s="100"/>
      <c r="H1341" s="100"/>
      <c r="I1341" s="101"/>
      <c r="J1341" s="101"/>
      <c r="K1341" s="101"/>
      <c r="L1341" s="100"/>
      <c r="M1341" s="65" t="s">
        <v>67</v>
      </c>
      <c r="N1341" s="2">
        <f>SUM(N1337:N1340)</f>
        <v>2371461</v>
      </c>
      <c r="O1341" s="2">
        <f>SUM(O1337:O1340)</f>
        <v>2112983.6083050002</v>
      </c>
      <c r="P1341" s="2">
        <f>SUM(P1337:P1340)</f>
        <v>111923.47335600002</v>
      </c>
      <c r="Q1341" s="2">
        <f>SUM(Q1337:Q1340)</f>
        <v>27980.868339000004</v>
      </c>
      <c r="R1341" s="2">
        <f>SUM(R1337:R1340)</f>
        <v>118573.05000000002</v>
      </c>
      <c r="S1341" s="48">
        <f>N1341/J1337</f>
        <v>708.5015610295326</v>
      </c>
      <c r="T1341" s="2">
        <f>T1335</f>
        <v>4360</v>
      </c>
      <c r="U1341" s="6"/>
      <c r="V1341" s="3"/>
    </row>
    <row r="1342" spans="1:22" ht="16.5" customHeight="1">
      <c r="A1342" s="100" t="s">
        <v>1132</v>
      </c>
      <c r="B1342" s="100" t="s">
        <v>920</v>
      </c>
      <c r="C1342" s="88" t="s">
        <v>532</v>
      </c>
      <c r="D1342" s="100">
        <v>1970</v>
      </c>
      <c r="E1342" s="102" t="s">
        <v>77</v>
      </c>
      <c r="F1342" s="102" t="s">
        <v>358</v>
      </c>
      <c r="G1342" s="100">
        <v>5</v>
      </c>
      <c r="H1342" s="100">
        <v>4</v>
      </c>
      <c r="I1342" s="101">
        <v>3850.22</v>
      </c>
      <c r="J1342" s="101">
        <v>3520.42</v>
      </c>
      <c r="K1342" s="101">
        <v>2947.74</v>
      </c>
      <c r="L1342" s="100">
        <v>159</v>
      </c>
      <c r="M1342" s="65" t="s">
        <v>351</v>
      </c>
      <c r="N1342" s="2">
        <v>1304347</v>
      </c>
      <c r="O1342" s="48">
        <f>(N1342-R1342)*93.79%</f>
        <v>1162179.698735</v>
      </c>
      <c r="P1342" s="48">
        <f>(N1342-R1342)*6.21%*80%</f>
        <v>61559.961012</v>
      </c>
      <c r="Q1342" s="48">
        <f>(N1342-R1342)*6.21%*20%</f>
        <v>15389.990253</v>
      </c>
      <c r="R1342" s="48">
        <f>N1342*5%</f>
        <v>65217.350000000006</v>
      </c>
      <c r="S1342" s="48">
        <f>N1342/J1342</f>
        <v>370.50891654972986</v>
      </c>
      <c r="T1342" s="2">
        <f>T1335</f>
        <v>4360</v>
      </c>
      <c r="U1342" s="4" t="s">
        <v>1338</v>
      </c>
      <c r="V1342" s="3"/>
    </row>
    <row r="1343" spans="1:22" ht="60" customHeight="1">
      <c r="A1343" s="100"/>
      <c r="B1343" s="100"/>
      <c r="C1343" s="88"/>
      <c r="D1343" s="100"/>
      <c r="E1343" s="102"/>
      <c r="F1343" s="102"/>
      <c r="G1343" s="100"/>
      <c r="H1343" s="100"/>
      <c r="I1343" s="101"/>
      <c r="J1343" s="101"/>
      <c r="K1343" s="101"/>
      <c r="L1343" s="100"/>
      <c r="M1343" s="65" t="s">
        <v>1352</v>
      </c>
      <c r="N1343" s="2">
        <v>2811692</v>
      </c>
      <c r="O1343" s="48">
        <f>(N1343-R1343)*93.79%</f>
        <v>2505231.63046</v>
      </c>
      <c r="P1343" s="48">
        <f>(N1343-R1343)*6.21%*80%</f>
        <v>132700.615632</v>
      </c>
      <c r="Q1343" s="48">
        <f>(N1343-R1343)*6.21%*20%</f>
        <v>33175.153908</v>
      </c>
      <c r="R1343" s="48">
        <f>N1343*5%</f>
        <v>140584.6</v>
      </c>
      <c r="S1343" s="48">
        <f>N1343/J1342</f>
        <v>798.6808392180478</v>
      </c>
      <c r="T1343" s="2">
        <f>T1338</f>
        <v>4360</v>
      </c>
      <c r="U1343" s="4" t="s">
        <v>1338</v>
      </c>
      <c r="V1343" s="3"/>
    </row>
    <row r="1344" spans="1:22" ht="72.75" customHeight="1">
      <c r="A1344" s="100"/>
      <c r="B1344" s="100"/>
      <c r="C1344" s="88"/>
      <c r="D1344" s="100"/>
      <c r="E1344" s="102"/>
      <c r="F1344" s="102"/>
      <c r="G1344" s="100"/>
      <c r="H1344" s="100"/>
      <c r="I1344" s="101"/>
      <c r="J1344" s="101"/>
      <c r="K1344" s="101"/>
      <c r="L1344" s="100"/>
      <c r="M1344" s="65" t="s">
        <v>1350</v>
      </c>
      <c r="N1344" s="2">
        <v>1405235</v>
      </c>
      <c r="O1344" s="48">
        <f>(N1344-R1344)*93.79%</f>
        <v>1252071.411175</v>
      </c>
      <c r="P1344" s="48">
        <f>(N1344-R1344)*6.21%*80%</f>
        <v>66321.47106</v>
      </c>
      <c r="Q1344" s="48">
        <f>(N1344-R1344)*6.21%*20%</f>
        <v>16580.367765</v>
      </c>
      <c r="R1344" s="48">
        <f>N1344*5%</f>
        <v>70261.75</v>
      </c>
      <c r="S1344" s="48">
        <f>N1344/J1342</f>
        <v>399.1668607722942</v>
      </c>
      <c r="T1344" s="2">
        <f>T1339</f>
        <v>4360</v>
      </c>
      <c r="U1344" s="4" t="s">
        <v>1338</v>
      </c>
      <c r="V1344" s="3"/>
    </row>
    <row r="1345" spans="1:22" ht="33" customHeight="1">
      <c r="A1345" s="100"/>
      <c r="B1345" s="100"/>
      <c r="C1345" s="88"/>
      <c r="D1345" s="100"/>
      <c r="E1345" s="102"/>
      <c r="F1345" s="102"/>
      <c r="G1345" s="100"/>
      <c r="H1345" s="100"/>
      <c r="I1345" s="101"/>
      <c r="J1345" s="101"/>
      <c r="K1345" s="101"/>
      <c r="L1345" s="100"/>
      <c r="M1345" s="65" t="s">
        <v>350</v>
      </c>
      <c r="N1345" s="2">
        <v>603871</v>
      </c>
      <c r="O1345" s="48">
        <f>(N1345-R1345)*93.79%</f>
        <v>538052.080355</v>
      </c>
      <c r="P1345" s="48">
        <f>(N1345-R1345)*6.21%*80%</f>
        <v>28500.295716</v>
      </c>
      <c r="Q1345" s="48">
        <f>(N1345-R1345)*6.21%*20%</f>
        <v>7125.073929</v>
      </c>
      <c r="R1345" s="48">
        <f>N1345*5%</f>
        <v>30193.550000000003</v>
      </c>
      <c r="S1345" s="48">
        <f>N1345/J1342</f>
        <v>171.5337942631845</v>
      </c>
      <c r="T1345" s="2">
        <f>T1340</f>
        <v>4360</v>
      </c>
      <c r="U1345" s="4" t="s">
        <v>1338</v>
      </c>
      <c r="V1345" s="3"/>
    </row>
    <row r="1346" spans="1:22" ht="18" customHeight="1">
      <c r="A1346" s="100"/>
      <c r="B1346" s="100"/>
      <c r="C1346" s="88"/>
      <c r="D1346" s="100"/>
      <c r="E1346" s="102"/>
      <c r="F1346" s="102"/>
      <c r="G1346" s="100"/>
      <c r="H1346" s="100"/>
      <c r="I1346" s="101"/>
      <c r="J1346" s="101"/>
      <c r="K1346" s="101"/>
      <c r="L1346" s="100"/>
      <c r="M1346" s="65" t="s">
        <v>67</v>
      </c>
      <c r="N1346" s="2">
        <f>SUM(N1342:N1345)</f>
        <v>6125145</v>
      </c>
      <c r="O1346" s="2">
        <f>SUM(O1342:O1345)</f>
        <v>5457534.8207249995</v>
      </c>
      <c r="P1346" s="2">
        <f>SUM(P1342:P1345)</f>
        <v>289082.34342000005</v>
      </c>
      <c r="Q1346" s="2">
        <f>SUM(Q1342:Q1345)</f>
        <v>72270.58585500001</v>
      </c>
      <c r="R1346" s="2">
        <f>SUM(R1342:R1345)</f>
        <v>306257.25</v>
      </c>
      <c r="S1346" s="48">
        <f>N1346/J1342</f>
        <v>1739.8904108032564</v>
      </c>
      <c r="T1346" s="2">
        <f>T1340</f>
        <v>4360</v>
      </c>
      <c r="U1346" s="6"/>
      <c r="V1346" s="3"/>
    </row>
    <row r="1347" spans="1:22" ht="27" customHeight="1">
      <c r="A1347" s="100" t="s">
        <v>1133</v>
      </c>
      <c r="B1347" s="100" t="s">
        <v>922</v>
      </c>
      <c r="C1347" s="88" t="s">
        <v>533</v>
      </c>
      <c r="D1347" s="100">
        <v>1961</v>
      </c>
      <c r="E1347" s="102" t="s">
        <v>77</v>
      </c>
      <c r="F1347" s="102" t="s">
        <v>349</v>
      </c>
      <c r="G1347" s="100">
        <v>5</v>
      </c>
      <c r="H1347" s="100">
        <v>4</v>
      </c>
      <c r="I1347" s="101">
        <v>3395.79</v>
      </c>
      <c r="J1347" s="101">
        <v>3175.94</v>
      </c>
      <c r="K1347" s="101">
        <v>2660.5</v>
      </c>
      <c r="L1347" s="100">
        <v>130</v>
      </c>
      <c r="M1347" s="65" t="s">
        <v>534</v>
      </c>
      <c r="N1347" s="2">
        <v>832373</v>
      </c>
      <c r="O1347" s="48">
        <f>(N1347-R1347)*93.79%</f>
        <v>741648.504865</v>
      </c>
      <c r="P1347" s="48">
        <f>(N1347-R1347)*6.21%*80%</f>
        <v>39284.67610800001</v>
      </c>
      <c r="Q1347" s="48">
        <f>(N1347-R1347)*6.21%*20%</f>
        <v>9821.169027000002</v>
      </c>
      <c r="R1347" s="48">
        <f>N1347*5%</f>
        <v>41618.65</v>
      </c>
      <c r="S1347" s="48">
        <f>N1347/J1347</f>
        <v>262.0871301095109</v>
      </c>
      <c r="T1347" s="2">
        <f>T1342</f>
        <v>4360</v>
      </c>
      <c r="U1347" s="4" t="s">
        <v>1338</v>
      </c>
      <c r="V1347" s="3"/>
    </row>
    <row r="1348" spans="1:22" ht="33" customHeight="1">
      <c r="A1348" s="100"/>
      <c r="B1348" s="100"/>
      <c r="C1348" s="88"/>
      <c r="D1348" s="100"/>
      <c r="E1348" s="102"/>
      <c r="F1348" s="102"/>
      <c r="G1348" s="100"/>
      <c r="H1348" s="100"/>
      <c r="I1348" s="101"/>
      <c r="J1348" s="101"/>
      <c r="K1348" s="101"/>
      <c r="L1348" s="100"/>
      <c r="M1348" s="65" t="s">
        <v>350</v>
      </c>
      <c r="N1348" s="2">
        <v>428003</v>
      </c>
      <c r="O1348" s="48">
        <f>(N1348-R1348)*93.79%</f>
        <v>381352.813015</v>
      </c>
      <c r="P1348" s="48">
        <f>(N1348-R1348)*6.21%*80%</f>
        <v>20200.029588</v>
      </c>
      <c r="Q1348" s="48">
        <f>(N1348-R1348)*6.21%*20%</f>
        <v>5050.007397</v>
      </c>
      <c r="R1348" s="48">
        <f>N1348*5%</f>
        <v>21400.15</v>
      </c>
      <c r="S1348" s="48">
        <f>N1348/J1347</f>
        <v>134.76419579714982</v>
      </c>
      <c r="T1348" s="2">
        <f>T1343</f>
        <v>4360</v>
      </c>
      <c r="U1348" s="4" t="s">
        <v>1338</v>
      </c>
      <c r="V1348" s="3"/>
    </row>
    <row r="1349" spans="1:22" ht="18" customHeight="1">
      <c r="A1349" s="100"/>
      <c r="B1349" s="100"/>
      <c r="C1349" s="88"/>
      <c r="D1349" s="100"/>
      <c r="E1349" s="102"/>
      <c r="F1349" s="102"/>
      <c r="G1349" s="100"/>
      <c r="H1349" s="100"/>
      <c r="I1349" s="101"/>
      <c r="J1349" s="101"/>
      <c r="K1349" s="101"/>
      <c r="L1349" s="100"/>
      <c r="M1349" s="65" t="s">
        <v>67</v>
      </c>
      <c r="N1349" s="2">
        <f>SUM(N1347:N1348)</f>
        <v>1260376</v>
      </c>
      <c r="O1349" s="2">
        <f>SUM(O1347:O1348)</f>
        <v>1123001.31788</v>
      </c>
      <c r="P1349" s="2">
        <f>SUM(P1347:P1348)</f>
        <v>59484.705696000005</v>
      </c>
      <c r="Q1349" s="2">
        <f>SUM(Q1347:Q1348)</f>
        <v>14871.176424000001</v>
      </c>
      <c r="R1349" s="2">
        <f>SUM(R1347:R1348)</f>
        <v>63018.8</v>
      </c>
      <c r="S1349" s="48">
        <f>N1349/J1347</f>
        <v>396.8513259066607</v>
      </c>
      <c r="T1349" s="2">
        <f>T1343</f>
        <v>4360</v>
      </c>
      <c r="U1349" s="6"/>
      <c r="V1349" s="3"/>
    </row>
    <row r="1350" spans="1:22" ht="57.75" customHeight="1">
      <c r="A1350" s="100" t="s">
        <v>1134</v>
      </c>
      <c r="B1350" s="100" t="s">
        <v>923</v>
      </c>
      <c r="C1350" s="88" t="s">
        <v>854</v>
      </c>
      <c r="D1350" s="100">
        <v>1981</v>
      </c>
      <c r="E1350" s="102" t="s">
        <v>77</v>
      </c>
      <c r="F1350" s="102" t="s">
        <v>358</v>
      </c>
      <c r="G1350" s="100">
        <v>5</v>
      </c>
      <c r="H1350" s="100">
        <v>3</v>
      </c>
      <c r="I1350" s="100">
        <v>2287.49</v>
      </c>
      <c r="J1350" s="101">
        <v>1972.7</v>
      </c>
      <c r="K1350" s="100">
        <v>1508.22</v>
      </c>
      <c r="L1350" s="100">
        <v>90</v>
      </c>
      <c r="M1350" s="65" t="s">
        <v>1352</v>
      </c>
      <c r="N1350" s="2">
        <v>2221385</v>
      </c>
      <c r="O1350" s="48">
        <f>(N1350-R1350)*93.79%</f>
        <v>1979265.1419250001</v>
      </c>
      <c r="P1350" s="48">
        <f>(N1350-R1350)*6.21%*80%</f>
        <v>104840.48646000001</v>
      </c>
      <c r="Q1350" s="48">
        <f>(N1350-R1350)*6.21%*20%</f>
        <v>26210.121615000004</v>
      </c>
      <c r="R1350" s="48">
        <f>N1350*5%</f>
        <v>111069.25</v>
      </c>
      <c r="S1350" s="48">
        <f>N1350/J1350</f>
        <v>1126.0632635474224</v>
      </c>
      <c r="T1350" s="2">
        <f>T1344</f>
        <v>4360</v>
      </c>
      <c r="U1350" s="4" t="s">
        <v>1338</v>
      </c>
      <c r="V1350" s="3"/>
    </row>
    <row r="1351" spans="1:22" ht="72.75" customHeight="1">
      <c r="A1351" s="100"/>
      <c r="B1351" s="100"/>
      <c r="C1351" s="88"/>
      <c r="D1351" s="100"/>
      <c r="E1351" s="102"/>
      <c r="F1351" s="102"/>
      <c r="G1351" s="100"/>
      <c r="H1351" s="100"/>
      <c r="I1351" s="100"/>
      <c r="J1351" s="101"/>
      <c r="K1351" s="100"/>
      <c r="L1351" s="100"/>
      <c r="M1351" s="65" t="s">
        <v>1350</v>
      </c>
      <c r="N1351" s="2">
        <v>318225</v>
      </c>
      <c r="O1351" s="48">
        <f>(N1351-R1351)*93.79%</f>
        <v>283540.066125</v>
      </c>
      <c r="P1351" s="48">
        <f>(N1351-R1351)*6.21%*80%</f>
        <v>15018.947100000003</v>
      </c>
      <c r="Q1351" s="48">
        <f>(N1351-R1351)*6.21%*20%</f>
        <v>3754.7367750000008</v>
      </c>
      <c r="R1351" s="48">
        <f>N1351*5%</f>
        <v>15911.25</v>
      </c>
      <c r="S1351" s="48">
        <f>N1351/J1350</f>
        <v>161.31444213514473</v>
      </c>
      <c r="T1351" s="2">
        <f>T1345</f>
        <v>4360</v>
      </c>
      <c r="U1351" s="4" t="s">
        <v>1338</v>
      </c>
      <c r="V1351" s="3"/>
    </row>
    <row r="1352" spans="1:22" ht="33" customHeight="1">
      <c r="A1352" s="100"/>
      <c r="B1352" s="100"/>
      <c r="C1352" s="88"/>
      <c r="D1352" s="100"/>
      <c r="E1352" s="102"/>
      <c r="F1352" s="102"/>
      <c r="G1352" s="100"/>
      <c r="H1352" s="100"/>
      <c r="I1352" s="100"/>
      <c r="J1352" s="101"/>
      <c r="K1352" s="100"/>
      <c r="L1352" s="100"/>
      <c r="M1352" s="65" t="s">
        <v>350</v>
      </c>
      <c r="N1352" s="2">
        <v>597848</v>
      </c>
      <c r="O1352" s="48">
        <f>(N1352-R1352)*93.79%</f>
        <v>532685.55724</v>
      </c>
      <c r="P1352" s="48">
        <f>(N1352-R1352)*6.21%*80%</f>
        <v>28216.034207999997</v>
      </c>
      <c r="Q1352" s="48">
        <f>(N1352-R1352)*6.21%*20%</f>
        <v>7054.008551999999</v>
      </c>
      <c r="R1352" s="48">
        <f>N1352*5%</f>
        <v>29892.4</v>
      </c>
      <c r="S1352" s="48">
        <f>N1352/J1350</f>
        <v>303.0607796421149</v>
      </c>
      <c r="T1352" s="2">
        <f>T1348</f>
        <v>4360</v>
      </c>
      <c r="U1352" s="4" t="s">
        <v>1338</v>
      </c>
      <c r="V1352" s="3"/>
    </row>
    <row r="1353" spans="1:22" ht="18" customHeight="1">
      <c r="A1353" s="100"/>
      <c r="B1353" s="100"/>
      <c r="C1353" s="88"/>
      <c r="D1353" s="100"/>
      <c r="E1353" s="102"/>
      <c r="F1353" s="102"/>
      <c r="G1353" s="100"/>
      <c r="H1353" s="100"/>
      <c r="I1353" s="100"/>
      <c r="J1353" s="101"/>
      <c r="K1353" s="100"/>
      <c r="L1353" s="100"/>
      <c r="M1353" s="65" t="s">
        <v>67</v>
      </c>
      <c r="N1353" s="2">
        <f>SUM(N1350:N1352)</f>
        <v>3137458</v>
      </c>
      <c r="O1353" s="2">
        <f>SUM(O1350:O1352)</f>
        <v>2795490.76529</v>
      </c>
      <c r="P1353" s="2">
        <f>SUM(P1350:P1352)</f>
        <v>148075.46776800003</v>
      </c>
      <c r="Q1353" s="2">
        <f>SUM(Q1350:Q1352)</f>
        <v>37018.86694200001</v>
      </c>
      <c r="R1353" s="2">
        <f>SUM(R1350:R1352)</f>
        <v>156872.9</v>
      </c>
      <c r="S1353" s="48">
        <f>N1353/J1350</f>
        <v>1590.4384853246818</v>
      </c>
      <c r="T1353" s="2">
        <f>T1348</f>
        <v>4360</v>
      </c>
      <c r="U1353" s="6"/>
      <c r="V1353" s="3"/>
    </row>
    <row r="1354" spans="1:22" ht="60.75" customHeight="1">
      <c r="A1354" s="43" t="s">
        <v>1135</v>
      </c>
      <c r="B1354" s="43" t="s">
        <v>924</v>
      </c>
      <c r="C1354" s="44" t="s">
        <v>649</v>
      </c>
      <c r="D1354" s="43">
        <v>1975</v>
      </c>
      <c r="E1354" s="45" t="s">
        <v>77</v>
      </c>
      <c r="F1354" s="45" t="s">
        <v>358</v>
      </c>
      <c r="G1354" s="43">
        <v>5</v>
      </c>
      <c r="H1354" s="43">
        <v>6</v>
      </c>
      <c r="I1354" s="46">
        <v>5570.87</v>
      </c>
      <c r="J1354" s="46">
        <v>4248.78</v>
      </c>
      <c r="K1354" s="46">
        <v>3332.14</v>
      </c>
      <c r="L1354" s="43">
        <v>213</v>
      </c>
      <c r="M1354" s="65" t="s">
        <v>1352</v>
      </c>
      <c r="N1354" s="2">
        <v>1840000</v>
      </c>
      <c r="O1354" s="48">
        <f>(N1354-R1354)*93.79%</f>
        <v>1639449.2000000002</v>
      </c>
      <c r="P1354" s="48">
        <f>(N1354-R1354)*6.21%*80%</f>
        <v>86840.64000000001</v>
      </c>
      <c r="Q1354" s="48">
        <f>(N1354-R1354)*6.21%*20%</f>
        <v>21710.160000000003</v>
      </c>
      <c r="R1354" s="48">
        <f>N1354*5%</f>
        <v>92000</v>
      </c>
      <c r="S1354" s="48">
        <f>N1354/J1354</f>
        <v>433.06549174115867</v>
      </c>
      <c r="T1354" s="2">
        <f>T1350</f>
        <v>4360</v>
      </c>
      <c r="U1354" s="4" t="s">
        <v>1338</v>
      </c>
      <c r="V1354" s="3"/>
    </row>
    <row r="1355" spans="1:22" ht="27" customHeight="1">
      <c r="A1355" s="100" t="s">
        <v>1136</v>
      </c>
      <c r="B1355" s="100" t="s">
        <v>925</v>
      </c>
      <c r="C1355" s="88" t="s">
        <v>650</v>
      </c>
      <c r="D1355" s="100">
        <v>1934</v>
      </c>
      <c r="E1355" s="102" t="s">
        <v>77</v>
      </c>
      <c r="F1355" s="102" t="s">
        <v>358</v>
      </c>
      <c r="G1355" s="100">
        <v>5</v>
      </c>
      <c r="H1355" s="100">
        <v>4</v>
      </c>
      <c r="I1355" s="101">
        <v>3821.58</v>
      </c>
      <c r="J1355" s="101">
        <v>2705.61</v>
      </c>
      <c r="K1355" s="101">
        <v>1999.85</v>
      </c>
      <c r="L1355" s="100">
        <v>243</v>
      </c>
      <c r="M1355" s="65" t="s">
        <v>534</v>
      </c>
      <c r="N1355" s="2">
        <v>1364480</v>
      </c>
      <c r="O1355" s="48">
        <f>(N1355-R1355)*93.79%</f>
        <v>1215758.5024</v>
      </c>
      <c r="P1355" s="48">
        <f>(N1355-R1355)*6.21%*80%</f>
        <v>64397.998080000005</v>
      </c>
      <c r="Q1355" s="48">
        <f>(N1355-R1355)*6.21%*20%</f>
        <v>16099.499520000001</v>
      </c>
      <c r="R1355" s="48">
        <f>N1355*5%</f>
        <v>68224</v>
      </c>
      <c r="S1355" s="48">
        <f>N1355/J1355</f>
        <v>504.31510823806826</v>
      </c>
      <c r="T1355" s="2">
        <f>T1350</f>
        <v>4360</v>
      </c>
      <c r="U1355" s="4" t="s">
        <v>1338</v>
      </c>
      <c r="V1355" s="3"/>
    </row>
    <row r="1356" spans="1:22" ht="72.75" customHeight="1">
      <c r="A1356" s="100"/>
      <c r="B1356" s="100"/>
      <c r="C1356" s="88"/>
      <c r="D1356" s="100"/>
      <c r="E1356" s="102"/>
      <c r="F1356" s="102"/>
      <c r="G1356" s="100"/>
      <c r="H1356" s="100"/>
      <c r="I1356" s="101"/>
      <c r="J1356" s="101"/>
      <c r="K1356" s="101"/>
      <c r="L1356" s="100"/>
      <c r="M1356" s="65" t="s">
        <v>1356</v>
      </c>
      <c r="N1356" s="2">
        <v>1356300</v>
      </c>
      <c r="O1356" s="48">
        <f>(N1356-R1356)*93.79%</f>
        <v>1208470.0815</v>
      </c>
      <c r="P1356" s="48">
        <f>(N1356-R1356)*6.21%*80%</f>
        <v>64011.9348</v>
      </c>
      <c r="Q1356" s="48">
        <f>(N1356-R1356)*6.21%*20%</f>
        <v>16002.9837</v>
      </c>
      <c r="R1356" s="48">
        <f>N1356*5%</f>
        <v>67815</v>
      </c>
      <c r="S1356" s="48">
        <f>N1356/J1355</f>
        <v>501.2917604532804</v>
      </c>
      <c r="T1356" s="2">
        <f>T1352</f>
        <v>4360</v>
      </c>
      <c r="U1356" s="4" t="s">
        <v>1338</v>
      </c>
      <c r="V1356" s="3"/>
    </row>
    <row r="1357" spans="1:22" ht="69" customHeight="1">
      <c r="A1357" s="100"/>
      <c r="B1357" s="100"/>
      <c r="C1357" s="88"/>
      <c r="D1357" s="100"/>
      <c r="E1357" s="102"/>
      <c r="F1357" s="102"/>
      <c r="G1357" s="100"/>
      <c r="H1357" s="100"/>
      <c r="I1357" s="101"/>
      <c r="J1357" s="101"/>
      <c r="K1357" s="101"/>
      <c r="L1357" s="100"/>
      <c r="M1357" s="65" t="s">
        <v>1350</v>
      </c>
      <c r="N1357" s="2">
        <v>1056000</v>
      </c>
      <c r="O1357" s="48">
        <f>(N1357-R1357)*93.79%</f>
        <v>940901.28</v>
      </c>
      <c r="P1357" s="48">
        <f>(N1357-R1357)*6.21%*80%</f>
        <v>49838.976</v>
      </c>
      <c r="Q1357" s="48">
        <f>(N1357-R1357)*6.21%*20%</f>
        <v>12459.744</v>
      </c>
      <c r="R1357" s="48">
        <f>N1357*5%</f>
        <v>52800</v>
      </c>
      <c r="S1357" s="48">
        <f>N1357/J1355</f>
        <v>390.3001541242086</v>
      </c>
      <c r="T1357" s="2">
        <f>T1354</f>
        <v>4360</v>
      </c>
      <c r="U1357" s="4" t="s">
        <v>1338</v>
      </c>
      <c r="V1357" s="3"/>
    </row>
    <row r="1358" spans="1:22" ht="28.5" customHeight="1">
      <c r="A1358" s="100"/>
      <c r="B1358" s="100"/>
      <c r="C1358" s="88"/>
      <c r="D1358" s="100"/>
      <c r="E1358" s="102"/>
      <c r="F1358" s="102"/>
      <c r="G1358" s="100"/>
      <c r="H1358" s="100"/>
      <c r="I1358" s="101"/>
      <c r="J1358" s="101"/>
      <c r="K1358" s="101"/>
      <c r="L1358" s="100"/>
      <c r="M1358" s="65" t="s">
        <v>67</v>
      </c>
      <c r="N1358" s="2">
        <f>SUM(N1355:N1357)</f>
        <v>3776780</v>
      </c>
      <c r="O1358" s="2">
        <f>SUM(O1355:O1357)</f>
        <v>3365129.8639</v>
      </c>
      <c r="P1358" s="2">
        <f>SUM(P1355:P1357)</f>
        <v>178248.90888</v>
      </c>
      <c r="Q1358" s="2">
        <f>SUM(Q1355:Q1357)</f>
        <v>44562.22722</v>
      </c>
      <c r="R1358" s="2">
        <f>SUM(R1355:R1357)</f>
        <v>188839</v>
      </c>
      <c r="S1358" s="48">
        <f>N1358/J1355</f>
        <v>1395.9070228155572</v>
      </c>
      <c r="T1358" s="2">
        <f>T1354</f>
        <v>4360</v>
      </c>
      <c r="U1358" s="4"/>
      <c r="V1358" s="3"/>
    </row>
    <row r="1359" spans="1:22" ht="66" customHeight="1">
      <c r="A1359" s="100" t="s">
        <v>1137</v>
      </c>
      <c r="B1359" s="100" t="s">
        <v>926</v>
      </c>
      <c r="C1359" s="88" t="s">
        <v>659</v>
      </c>
      <c r="D1359" s="100">
        <v>1972</v>
      </c>
      <c r="E1359" s="102" t="s">
        <v>77</v>
      </c>
      <c r="F1359" s="102" t="s">
        <v>358</v>
      </c>
      <c r="G1359" s="100">
        <v>5</v>
      </c>
      <c r="H1359" s="100">
        <v>5</v>
      </c>
      <c r="I1359" s="101">
        <v>6777.79</v>
      </c>
      <c r="J1359" s="101">
        <v>4818.14</v>
      </c>
      <c r="K1359" s="101">
        <v>3375.49</v>
      </c>
      <c r="L1359" s="100">
        <v>243</v>
      </c>
      <c r="M1359" s="65" t="s">
        <v>1356</v>
      </c>
      <c r="N1359" s="2">
        <v>1356300</v>
      </c>
      <c r="O1359" s="48">
        <f>(N1359-R1359)*93.79%</f>
        <v>1208470.0815</v>
      </c>
      <c r="P1359" s="48">
        <f>(N1359-R1359)*6.21%*80%</f>
        <v>64011.9348</v>
      </c>
      <c r="Q1359" s="48">
        <f>(N1359-R1359)*6.21%*20%</f>
        <v>16002.9837</v>
      </c>
      <c r="R1359" s="48">
        <f>N1359*5%</f>
        <v>67815</v>
      </c>
      <c r="S1359" s="48">
        <f>N1359/J1359</f>
        <v>281.4986696110947</v>
      </c>
      <c r="T1359" s="2">
        <f>T1356</f>
        <v>4360</v>
      </c>
      <c r="U1359" s="4" t="s">
        <v>1338</v>
      </c>
      <c r="V1359" s="3"/>
    </row>
    <row r="1360" spans="1:22" ht="45" customHeight="1">
      <c r="A1360" s="100"/>
      <c r="B1360" s="100"/>
      <c r="C1360" s="88"/>
      <c r="D1360" s="100"/>
      <c r="E1360" s="102"/>
      <c r="F1360" s="102"/>
      <c r="G1360" s="100"/>
      <c r="H1360" s="100"/>
      <c r="I1360" s="101"/>
      <c r="J1360" s="101"/>
      <c r="K1360" s="101"/>
      <c r="L1360" s="100"/>
      <c r="M1360" s="65" t="s">
        <v>660</v>
      </c>
      <c r="N1360" s="2">
        <v>1056000</v>
      </c>
      <c r="O1360" s="48">
        <f>(N1360-R1360)*93.79%</f>
        <v>940901.28</v>
      </c>
      <c r="P1360" s="48">
        <f>(N1360-R1360)*6.21%*80%</f>
        <v>49838.976</v>
      </c>
      <c r="Q1360" s="48">
        <f>(N1360-R1360)*6.21%*20%</f>
        <v>12459.744</v>
      </c>
      <c r="R1360" s="48">
        <f>N1360*5%</f>
        <v>52800</v>
      </c>
      <c r="S1360" s="48">
        <f>N1360/J1359</f>
        <v>219.17171356581585</v>
      </c>
      <c r="T1360" s="2">
        <f>T1356</f>
        <v>4360</v>
      </c>
      <c r="U1360" s="4" t="s">
        <v>1338</v>
      </c>
      <c r="V1360" s="3"/>
    </row>
    <row r="1361" spans="1:22" ht="18" customHeight="1">
      <c r="A1361" s="100"/>
      <c r="B1361" s="100"/>
      <c r="C1361" s="88"/>
      <c r="D1361" s="100"/>
      <c r="E1361" s="102"/>
      <c r="F1361" s="102"/>
      <c r="G1361" s="100"/>
      <c r="H1361" s="100"/>
      <c r="I1361" s="101"/>
      <c r="J1361" s="101"/>
      <c r="K1361" s="101"/>
      <c r="L1361" s="100"/>
      <c r="M1361" s="65" t="s">
        <v>67</v>
      </c>
      <c r="N1361" s="2">
        <f>SUM(N1359:N1360)</f>
        <v>2412300</v>
      </c>
      <c r="O1361" s="2">
        <f>SUM(O1359:O1360)</f>
        <v>2149371.3615</v>
      </c>
      <c r="P1361" s="2">
        <f>SUM(P1359:P1360)</f>
        <v>113850.91080000001</v>
      </c>
      <c r="Q1361" s="2">
        <f>SUM(Q1359:Q1360)</f>
        <v>28462.727700000003</v>
      </c>
      <c r="R1361" s="2">
        <f>SUM(R1359:R1360)</f>
        <v>120615</v>
      </c>
      <c r="S1361" s="48">
        <f>N1361/J1359</f>
        <v>500.67038317691055</v>
      </c>
      <c r="T1361" s="2">
        <f>T1356</f>
        <v>4360</v>
      </c>
      <c r="U1361" s="4"/>
      <c r="V1361" s="3"/>
    </row>
    <row r="1362" spans="1:22" ht="60.75" customHeight="1">
      <c r="A1362" s="43" t="s">
        <v>1138</v>
      </c>
      <c r="B1362" s="43" t="s">
        <v>927</v>
      </c>
      <c r="C1362" s="44" t="s">
        <v>20</v>
      </c>
      <c r="D1362" s="43">
        <v>1994</v>
      </c>
      <c r="E1362" s="45" t="s">
        <v>77</v>
      </c>
      <c r="F1362" s="45" t="s">
        <v>358</v>
      </c>
      <c r="G1362" s="43">
        <v>10</v>
      </c>
      <c r="H1362" s="43">
        <v>3</v>
      </c>
      <c r="I1362" s="46">
        <v>12843.99</v>
      </c>
      <c r="J1362" s="46">
        <v>9711</v>
      </c>
      <c r="K1362" s="46">
        <v>7225.58</v>
      </c>
      <c r="L1362" s="43">
        <v>298</v>
      </c>
      <c r="M1362" s="65" t="s">
        <v>351</v>
      </c>
      <c r="N1362" s="2">
        <v>935669</v>
      </c>
      <c r="O1362" s="48">
        <f>(N1362-R1362)*93.79%</f>
        <v>833685.757345</v>
      </c>
      <c r="P1362" s="48">
        <f>(N1362-R1362)*6.21%*80%</f>
        <v>44159.83412400001</v>
      </c>
      <c r="Q1362" s="48">
        <f>(N1362-R1362)*6.21%*20%</f>
        <v>11039.958531000002</v>
      </c>
      <c r="R1362" s="48">
        <f>N1362*5%</f>
        <v>46783.450000000004</v>
      </c>
      <c r="S1362" s="48">
        <f>N1362/J1362</f>
        <v>96.35145711049326</v>
      </c>
      <c r="T1362" s="2">
        <f>T1357</f>
        <v>4360</v>
      </c>
      <c r="U1362" s="4" t="s">
        <v>1338</v>
      </c>
      <c r="V1362" s="3"/>
    </row>
    <row r="1363" spans="1:22" ht="60.75" customHeight="1">
      <c r="A1363" s="43" t="s">
        <v>1139</v>
      </c>
      <c r="B1363" s="43" t="s">
        <v>928</v>
      </c>
      <c r="C1363" s="44" t="s">
        <v>21</v>
      </c>
      <c r="D1363" s="43">
        <v>1983</v>
      </c>
      <c r="E1363" s="45" t="s">
        <v>77</v>
      </c>
      <c r="F1363" s="45" t="s">
        <v>358</v>
      </c>
      <c r="G1363" s="43">
        <v>9</v>
      </c>
      <c r="H1363" s="43">
        <v>9</v>
      </c>
      <c r="I1363" s="46">
        <v>5555.45</v>
      </c>
      <c r="J1363" s="46">
        <v>4000.1</v>
      </c>
      <c r="K1363" s="46">
        <v>3101.88</v>
      </c>
      <c r="L1363" s="43">
        <v>202</v>
      </c>
      <c r="M1363" s="65" t="s">
        <v>436</v>
      </c>
      <c r="N1363" s="2">
        <v>1656790</v>
      </c>
      <c r="O1363" s="48">
        <f>(N1363-R1363)*93.79%</f>
        <v>1476208.1739500002</v>
      </c>
      <c r="P1363" s="48">
        <f>(N1363-R1363)*6.21%*80%</f>
        <v>78193.86084000001</v>
      </c>
      <c r="Q1363" s="48">
        <f>(N1363-R1363)*6.21%*20%</f>
        <v>19548.465210000002</v>
      </c>
      <c r="R1363" s="48">
        <f>N1363*5%</f>
        <v>82839.5</v>
      </c>
      <c r="S1363" s="48">
        <f aca="true" t="shared" si="177" ref="S1363:S1378">N1363/J1363</f>
        <v>414.187145321367</v>
      </c>
      <c r="T1363" s="2">
        <f>T1359</f>
        <v>4360</v>
      </c>
      <c r="U1363" s="4" t="s">
        <v>1338</v>
      </c>
      <c r="V1363" s="3"/>
    </row>
    <row r="1364" spans="1:22" ht="60.75" customHeight="1">
      <c r="A1364" s="43" t="s">
        <v>1140</v>
      </c>
      <c r="B1364" s="43" t="s">
        <v>929</v>
      </c>
      <c r="C1364" s="44" t="s">
        <v>597</v>
      </c>
      <c r="D1364" s="43">
        <v>1981</v>
      </c>
      <c r="E1364" s="45" t="s">
        <v>77</v>
      </c>
      <c r="F1364" s="45" t="s">
        <v>349</v>
      </c>
      <c r="G1364" s="43">
        <v>9</v>
      </c>
      <c r="H1364" s="43">
        <v>1</v>
      </c>
      <c r="I1364" s="46">
        <v>5716.5</v>
      </c>
      <c r="J1364" s="46">
        <v>4104.1</v>
      </c>
      <c r="K1364" s="46">
        <v>3308.02</v>
      </c>
      <c r="L1364" s="43">
        <v>309</v>
      </c>
      <c r="M1364" s="65" t="s">
        <v>534</v>
      </c>
      <c r="N1364" s="2">
        <v>1225908</v>
      </c>
      <c r="O1364" s="48">
        <v>1092291</v>
      </c>
      <c r="P1364" s="48">
        <f aca="true" t="shared" si="178" ref="P1364:P1371">(N1364-R1364)*6.21%*80%</f>
        <v>57857.95396800001</v>
      </c>
      <c r="Q1364" s="48">
        <v>14464</v>
      </c>
      <c r="R1364" s="48">
        <f aca="true" t="shared" si="179" ref="R1364:R1371">N1364*5%</f>
        <v>61295.4</v>
      </c>
      <c r="S1364" s="48">
        <f t="shared" si="177"/>
        <v>298.70324797154063</v>
      </c>
      <c r="T1364" s="2">
        <f>T1360</f>
        <v>4360</v>
      </c>
      <c r="U1364" s="4" t="s">
        <v>1338</v>
      </c>
      <c r="V1364" s="3"/>
    </row>
    <row r="1365" spans="1:22" ht="60.75" customHeight="1">
      <c r="A1365" s="43" t="s">
        <v>1141</v>
      </c>
      <c r="B1365" s="43" t="s">
        <v>930</v>
      </c>
      <c r="C1365" s="44" t="s">
        <v>598</v>
      </c>
      <c r="D1365" s="43">
        <v>1981</v>
      </c>
      <c r="E1365" s="45" t="s">
        <v>77</v>
      </c>
      <c r="F1365" s="45" t="s">
        <v>349</v>
      </c>
      <c r="G1365" s="43">
        <v>9</v>
      </c>
      <c r="H1365" s="43">
        <v>1</v>
      </c>
      <c r="I1365" s="46">
        <v>6414.8</v>
      </c>
      <c r="J1365" s="46">
        <v>4189.34</v>
      </c>
      <c r="K1365" s="46">
        <v>3465.15</v>
      </c>
      <c r="L1365" s="43">
        <v>282</v>
      </c>
      <c r="M1365" s="65" t="s">
        <v>534</v>
      </c>
      <c r="N1365" s="2">
        <v>1225908</v>
      </c>
      <c r="O1365" s="48">
        <v>1092291</v>
      </c>
      <c r="P1365" s="48">
        <f t="shared" si="178"/>
        <v>57857.95396800001</v>
      </c>
      <c r="Q1365" s="48">
        <v>14464</v>
      </c>
      <c r="R1365" s="48">
        <f t="shared" si="179"/>
        <v>61295.4</v>
      </c>
      <c r="S1365" s="48">
        <f t="shared" si="177"/>
        <v>292.625568705333</v>
      </c>
      <c r="T1365" s="2">
        <f aca="true" t="shared" si="180" ref="T1365:T1379">T1362</f>
        <v>4360</v>
      </c>
      <c r="U1365" s="4" t="s">
        <v>1338</v>
      </c>
      <c r="V1365" s="3"/>
    </row>
    <row r="1366" spans="1:22" ht="71.25" customHeight="1">
      <c r="A1366" s="43" t="s">
        <v>1142</v>
      </c>
      <c r="B1366" s="43" t="s">
        <v>931</v>
      </c>
      <c r="C1366" s="44" t="s">
        <v>599</v>
      </c>
      <c r="D1366" s="43">
        <v>1973</v>
      </c>
      <c r="E1366" s="45" t="s">
        <v>77</v>
      </c>
      <c r="F1366" s="45" t="s">
        <v>349</v>
      </c>
      <c r="G1366" s="43">
        <v>9</v>
      </c>
      <c r="H1366" s="43">
        <v>4</v>
      </c>
      <c r="I1366" s="46">
        <v>11050.8</v>
      </c>
      <c r="J1366" s="46">
        <v>9146.53</v>
      </c>
      <c r="K1366" s="46">
        <v>7236.52</v>
      </c>
      <c r="L1366" s="43">
        <v>415</v>
      </c>
      <c r="M1366" s="65" t="s">
        <v>1350</v>
      </c>
      <c r="N1366" s="2">
        <v>861256</v>
      </c>
      <c r="O1366" s="48">
        <f aca="true" t="shared" si="181" ref="O1366:O1371">(N1366-R1366)*93.79%</f>
        <v>767383.40228</v>
      </c>
      <c r="P1366" s="48">
        <f t="shared" si="178"/>
        <v>40647.838176000005</v>
      </c>
      <c r="Q1366" s="48">
        <f aca="true" t="shared" si="182" ref="Q1366:Q1371">(N1366-R1366)*6.21%*20%</f>
        <v>10161.959544000001</v>
      </c>
      <c r="R1366" s="48">
        <f t="shared" si="179"/>
        <v>43062.8</v>
      </c>
      <c r="S1366" s="48">
        <f t="shared" si="177"/>
        <v>94.16204833964355</v>
      </c>
      <c r="T1366" s="2">
        <f t="shared" si="180"/>
        <v>4360</v>
      </c>
      <c r="U1366" s="4" t="s">
        <v>1338</v>
      </c>
      <c r="V1366" s="3"/>
    </row>
    <row r="1367" spans="1:22" ht="60.75" customHeight="1">
      <c r="A1367" s="43" t="s">
        <v>1143</v>
      </c>
      <c r="B1367" s="43" t="s">
        <v>932</v>
      </c>
      <c r="C1367" s="44" t="s">
        <v>600</v>
      </c>
      <c r="D1367" s="43">
        <v>1978</v>
      </c>
      <c r="E1367" s="45" t="s">
        <v>77</v>
      </c>
      <c r="F1367" s="45" t="s">
        <v>358</v>
      </c>
      <c r="G1367" s="43">
        <v>12</v>
      </c>
      <c r="H1367" s="43">
        <v>3</v>
      </c>
      <c r="I1367" s="46">
        <v>11133.5</v>
      </c>
      <c r="J1367" s="46">
        <v>9462.8</v>
      </c>
      <c r="K1367" s="46">
        <v>5487.2</v>
      </c>
      <c r="L1367" s="43">
        <v>497</v>
      </c>
      <c r="M1367" s="65" t="s">
        <v>534</v>
      </c>
      <c r="N1367" s="2">
        <v>1340349</v>
      </c>
      <c r="O1367" s="48">
        <f t="shared" si="181"/>
        <v>1194257.6607450002</v>
      </c>
      <c r="P1367" s="48">
        <f t="shared" si="178"/>
        <v>63259.111404</v>
      </c>
      <c r="Q1367" s="48">
        <f t="shared" si="182"/>
        <v>15814.777851</v>
      </c>
      <c r="R1367" s="48">
        <f t="shared" si="179"/>
        <v>67017.45</v>
      </c>
      <c r="S1367" s="48">
        <f t="shared" si="177"/>
        <v>141.64401657014838</v>
      </c>
      <c r="T1367" s="2">
        <f t="shared" si="180"/>
        <v>4360</v>
      </c>
      <c r="U1367" s="4" t="s">
        <v>1338</v>
      </c>
      <c r="V1367" s="3"/>
    </row>
    <row r="1368" spans="1:22" ht="60.75" customHeight="1">
      <c r="A1368" s="43" t="s">
        <v>1144</v>
      </c>
      <c r="B1368" s="43" t="s">
        <v>933</v>
      </c>
      <c r="C1368" s="44" t="s">
        <v>601</v>
      </c>
      <c r="D1368" s="43">
        <v>1973</v>
      </c>
      <c r="E1368" s="45" t="s">
        <v>77</v>
      </c>
      <c r="F1368" s="45" t="s">
        <v>349</v>
      </c>
      <c r="G1368" s="43">
        <v>5</v>
      </c>
      <c r="H1368" s="43">
        <v>4</v>
      </c>
      <c r="I1368" s="46">
        <v>3607.16</v>
      </c>
      <c r="J1368" s="46">
        <v>3285.97</v>
      </c>
      <c r="K1368" s="46">
        <v>2283.13</v>
      </c>
      <c r="L1368" s="43">
        <v>158</v>
      </c>
      <c r="M1368" s="65" t="s">
        <v>534</v>
      </c>
      <c r="N1368" s="2">
        <v>1375262</v>
      </c>
      <c r="O1368" s="48">
        <f t="shared" si="181"/>
        <v>1225365.31831</v>
      </c>
      <c r="P1368" s="48">
        <f t="shared" si="178"/>
        <v>64906.86535199999</v>
      </c>
      <c r="Q1368" s="48">
        <f t="shared" si="182"/>
        <v>16226.716337999998</v>
      </c>
      <c r="R1368" s="48">
        <f t="shared" si="179"/>
        <v>68763.1</v>
      </c>
      <c r="S1368" s="48">
        <f t="shared" si="177"/>
        <v>418.52542780366224</v>
      </c>
      <c r="T1368" s="2">
        <f t="shared" si="180"/>
        <v>4360</v>
      </c>
      <c r="U1368" s="4" t="s">
        <v>1338</v>
      </c>
      <c r="V1368" s="3"/>
    </row>
    <row r="1369" spans="1:22" ht="60.75" customHeight="1">
      <c r="A1369" s="43" t="s">
        <v>1145</v>
      </c>
      <c r="B1369" s="43" t="s">
        <v>934</v>
      </c>
      <c r="C1369" s="44" t="s">
        <v>602</v>
      </c>
      <c r="D1369" s="43">
        <v>1970</v>
      </c>
      <c r="E1369" s="45" t="s">
        <v>77</v>
      </c>
      <c r="F1369" s="45" t="s">
        <v>358</v>
      </c>
      <c r="G1369" s="43">
        <v>5</v>
      </c>
      <c r="H1369" s="43">
        <v>4</v>
      </c>
      <c r="I1369" s="46">
        <v>3991.4</v>
      </c>
      <c r="J1369" s="46">
        <v>3534.55</v>
      </c>
      <c r="K1369" s="46">
        <v>2756.85</v>
      </c>
      <c r="L1369" s="43">
        <v>196</v>
      </c>
      <c r="M1369" s="65" t="s">
        <v>534</v>
      </c>
      <c r="N1369" s="2">
        <v>1187834</v>
      </c>
      <c r="O1369" s="48">
        <f t="shared" si="181"/>
        <v>1058366.0331700002</v>
      </c>
      <c r="P1369" s="48">
        <f t="shared" si="178"/>
        <v>56061.01346400001</v>
      </c>
      <c r="Q1369" s="48">
        <f t="shared" si="182"/>
        <v>14015.253366000003</v>
      </c>
      <c r="R1369" s="48">
        <f t="shared" si="179"/>
        <v>59391.700000000004</v>
      </c>
      <c r="S1369" s="48">
        <f t="shared" si="177"/>
        <v>336.0637139098329</v>
      </c>
      <c r="T1369" s="2">
        <f t="shared" si="180"/>
        <v>4360</v>
      </c>
      <c r="U1369" s="4" t="s">
        <v>1338</v>
      </c>
      <c r="V1369" s="3"/>
    </row>
    <row r="1370" spans="1:22" ht="60.75" customHeight="1">
      <c r="A1370" s="43" t="s">
        <v>1146</v>
      </c>
      <c r="B1370" s="43" t="s">
        <v>935</v>
      </c>
      <c r="C1370" s="44" t="s">
        <v>603</v>
      </c>
      <c r="D1370" s="43">
        <v>1970</v>
      </c>
      <c r="E1370" s="45" t="s">
        <v>77</v>
      </c>
      <c r="F1370" s="45" t="s">
        <v>358</v>
      </c>
      <c r="G1370" s="43">
        <v>5</v>
      </c>
      <c r="H1370" s="43">
        <v>5</v>
      </c>
      <c r="I1370" s="46">
        <v>5248</v>
      </c>
      <c r="J1370" s="46">
        <v>4762.89</v>
      </c>
      <c r="K1370" s="46">
        <v>3360.04</v>
      </c>
      <c r="L1370" s="43">
        <v>254</v>
      </c>
      <c r="M1370" s="65" t="s">
        <v>534</v>
      </c>
      <c r="N1370" s="2">
        <v>1909776</v>
      </c>
      <c r="O1370" s="48">
        <f t="shared" si="181"/>
        <v>1701619.96488</v>
      </c>
      <c r="P1370" s="48">
        <f t="shared" si="178"/>
        <v>90133.788096</v>
      </c>
      <c r="Q1370" s="48">
        <f t="shared" si="182"/>
        <v>22533.447024</v>
      </c>
      <c r="R1370" s="48">
        <f t="shared" si="179"/>
        <v>95488.8</v>
      </c>
      <c r="S1370" s="48">
        <f t="shared" si="177"/>
        <v>400.9699993071433</v>
      </c>
      <c r="T1370" s="2">
        <f t="shared" si="180"/>
        <v>4360</v>
      </c>
      <c r="U1370" s="4" t="s">
        <v>1338</v>
      </c>
      <c r="V1370" s="3"/>
    </row>
    <row r="1371" spans="1:22" ht="60.75" customHeight="1">
      <c r="A1371" s="43" t="s">
        <v>1147</v>
      </c>
      <c r="B1371" s="43" t="s">
        <v>936</v>
      </c>
      <c r="C1371" s="44" t="s">
        <v>604</v>
      </c>
      <c r="D1371" s="43">
        <v>1978</v>
      </c>
      <c r="E1371" s="45" t="s">
        <v>77</v>
      </c>
      <c r="F1371" s="45" t="s">
        <v>358</v>
      </c>
      <c r="G1371" s="43">
        <v>5</v>
      </c>
      <c r="H1371" s="43">
        <v>4</v>
      </c>
      <c r="I1371" s="46">
        <v>3178.3</v>
      </c>
      <c r="J1371" s="46">
        <v>2651.34</v>
      </c>
      <c r="K1371" s="46">
        <v>1663.05</v>
      </c>
      <c r="L1371" s="43">
        <v>152</v>
      </c>
      <c r="M1371" s="65" t="s">
        <v>1352</v>
      </c>
      <c r="N1371" s="2">
        <v>3473472</v>
      </c>
      <c r="O1371" s="48">
        <f t="shared" si="181"/>
        <v>3094880.91936</v>
      </c>
      <c r="P1371" s="48">
        <f t="shared" si="178"/>
        <v>163933.984512</v>
      </c>
      <c r="Q1371" s="48">
        <f t="shared" si="182"/>
        <v>40983.496128</v>
      </c>
      <c r="R1371" s="48">
        <f t="shared" si="179"/>
        <v>173673.6</v>
      </c>
      <c r="S1371" s="48">
        <f t="shared" si="177"/>
        <v>1310.081694539365</v>
      </c>
      <c r="T1371" s="2">
        <f t="shared" si="180"/>
        <v>4360</v>
      </c>
      <c r="U1371" s="4" t="s">
        <v>1338</v>
      </c>
      <c r="V1371" s="3"/>
    </row>
    <row r="1372" spans="1:22" ht="60.75" customHeight="1">
      <c r="A1372" s="43" t="s">
        <v>1148</v>
      </c>
      <c r="B1372" s="43" t="s">
        <v>937</v>
      </c>
      <c r="C1372" s="44" t="s">
        <v>309</v>
      </c>
      <c r="D1372" s="43">
        <v>1990</v>
      </c>
      <c r="E1372" s="45" t="s">
        <v>77</v>
      </c>
      <c r="F1372" s="45" t="s">
        <v>372</v>
      </c>
      <c r="G1372" s="43">
        <v>18</v>
      </c>
      <c r="H1372" s="43">
        <v>1</v>
      </c>
      <c r="I1372" s="46">
        <v>6217.8</v>
      </c>
      <c r="J1372" s="46">
        <v>5685.8</v>
      </c>
      <c r="K1372" s="46">
        <v>4616.35</v>
      </c>
      <c r="L1372" s="43">
        <v>248</v>
      </c>
      <c r="M1372" s="65" t="s">
        <v>750</v>
      </c>
      <c r="N1372" s="2">
        <v>2640213</v>
      </c>
      <c r="O1372" s="48">
        <f>(N1372-R1372)*93.79%</f>
        <v>2352442.9840650004</v>
      </c>
      <c r="P1372" s="48">
        <f aca="true" t="shared" si="183" ref="P1372:P1382">(N1372-R1372)*6.21%*80%</f>
        <v>124607.49274800002</v>
      </c>
      <c r="Q1372" s="48">
        <f aca="true" t="shared" si="184" ref="Q1372:Q1382">(N1372-R1372)*6.21%*20%</f>
        <v>31151.873187000005</v>
      </c>
      <c r="R1372" s="48">
        <f aca="true" t="shared" si="185" ref="R1372:R1382">N1372*5%</f>
        <v>132010.65</v>
      </c>
      <c r="S1372" s="48">
        <f t="shared" si="177"/>
        <v>464.35207006929545</v>
      </c>
      <c r="T1372" s="2">
        <f t="shared" si="180"/>
        <v>4360</v>
      </c>
      <c r="U1372" s="4" t="s">
        <v>1338</v>
      </c>
      <c r="V1372" s="3"/>
    </row>
    <row r="1373" spans="1:22" ht="60.75" customHeight="1">
      <c r="A1373" s="43" t="s">
        <v>1149</v>
      </c>
      <c r="B1373" s="43" t="s">
        <v>938</v>
      </c>
      <c r="C1373" s="44" t="s">
        <v>489</v>
      </c>
      <c r="D1373" s="43">
        <v>1985</v>
      </c>
      <c r="E1373" s="45" t="s">
        <v>77</v>
      </c>
      <c r="F1373" s="45" t="s">
        <v>358</v>
      </c>
      <c r="G1373" s="43">
        <v>9</v>
      </c>
      <c r="H1373" s="43">
        <v>8</v>
      </c>
      <c r="I1373" s="46">
        <v>21032.14</v>
      </c>
      <c r="J1373" s="46">
        <v>15950.14</v>
      </c>
      <c r="K1373" s="46">
        <v>13670.42</v>
      </c>
      <c r="L1373" s="43">
        <v>872</v>
      </c>
      <c r="M1373" s="65" t="s">
        <v>350</v>
      </c>
      <c r="N1373" s="2">
        <v>663840</v>
      </c>
      <c r="O1373" s="48">
        <v>591484</v>
      </c>
      <c r="P1373" s="48">
        <f t="shared" si="183"/>
        <v>31330.592640000003</v>
      </c>
      <c r="Q1373" s="48">
        <f t="shared" si="184"/>
        <v>7832.648160000001</v>
      </c>
      <c r="R1373" s="48">
        <f t="shared" si="185"/>
        <v>33192</v>
      </c>
      <c r="S1373" s="48">
        <f t="shared" si="177"/>
        <v>41.61969738196655</v>
      </c>
      <c r="T1373" s="2">
        <f t="shared" si="180"/>
        <v>4360</v>
      </c>
      <c r="U1373" s="4" t="s">
        <v>1338</v>
      </c>
      <c r="V1373" s="3"/>
    </row>
    <row r="1374" spans="1:22" ht="60.75" customHeight="1">
      <c r="A1374" s="43" t="s">
        <v>1150</v>
      </c>
      <c r="B1374" s="43" t="s">
        <v>939</v>
      </c>
      <c r="C1374" s="44" t="s">
        <v>490</v>
      </c>
      <c r="D1374" s="43">
        <v>1989</v>
      </c>
      <c r="E1374" s="45" t="s">
        <v>77</v>
      </c>
      <c r="F1374" s="45" t="s">
        <v>358</v>
      </c>
      <c r="G1374" s="43">
        <v>9</v>
      </c>
      <c r="H1374" s="43">
        <v>7</v>
      </c>
      <c r="I1374" s="46">
        <v>17828.02</v>
      </c>
      <c r="J1374" s="46">
        <v>13752.02</v>
      </c>
      <c r="K1374" s="46">
        <v>10735.97</v>
      </c>
      <c r="L1374" s="43">
        <v>688</v>
      </c>
      <c r="M1374" s="65" t="s">
        <v>351</v>
      </c>
      <c r="N1374" s="2">
        <v>1502744</v>
      </c>
      <c r="O1374" s="48">
        <f>(N1374-R1374)*93.79%</f>
        <v>1338952.41772</v>
      </c>
      <c r="P1374" s="48">
        <f t="shared" si="183"/>
        <v>70923.505824</v>
      </c>
      <c r="Q1374" s="48">
        <f t="shared" si="184"/>
        <v>17730.876456</v>
      </c>
      <c r="R1374" s="48">
        <f t="shared" si="185"/>
        <v>75137.2</v>
      </c>
      <c r="S1374" s="48">
        <f>N1374/J1374</f>
        <v>109.27441932167056</v>
      </c>
      <c r="T1374" s="2">
        <f t="shared" si="180"/>
        <v>4360</v>
      </c>
      <c r="U1374" s="4" t="s">
        <v>1338</v>
      </c>
      <c r="V1374" s="3"/>
    </row>
    <row r="1375" spans="1:22" ht="60.75" customHeight="1">
      <c r="A1375" s="43" t="s">
        <v>1151</v>
      </c>
      <c r="B1375" s="43" t="s">
        <v>940</v>
      </c>
      <c r="C1375" s="44" t="s">
        <v>491</v>
      </c>
      <c r="D1375" s="43">
        <v>1989</v>
      </c>
      <c r="E1375" s="45" t="s">
        <v>77</v>
      </c>
      <c r="F1375" s="45" t="s">
        <v>358</v>
      </c>
      <c r="G1375" s="43">
        <v>9</v>
      </c>
      <c r="H1375" s="43">
        <v>12</v>
      </c>
      <c r="I1375" s="46">
        <v>30094.64</v>
      </c>
      <c r="J1375" s="46">
        <v>23356.64</v>
      </c>
      <c r="K1375" s="46">
        <v>18551.66</v>
      </c>
      <c r="L1375" s="43">
        <v>1283</v>
      </c>
      <c r="M1375" s="65" t="s">
        <v>351</v>
      </c>
      <c r="N1375" s="2">
        <v>2344756</v>
      </c>
      <c r="O1375" s="48">
        <f>(N1375-R1375)*93.79%</f>
        <v>2089189.3197800003</v>
      </c>
      <c r="P1375" s="48">
        <f t="shared" si="183"/>
        <v>110663.10417600002</v>
      </c>
      <c r="Q1375" s="48">
        <f t="shared" si="184"/>
        <v>27665.776044000006</v>
      </c>
      <c r="R1375" s="48">
        <f t="shared" si="185"/>
        <v>117237.8</v>
      </c>
      <c r="S1375" s="48">
        <f t="shared" si="177"/>
        <v>100.3892683194158</v>
      </c>
      <c r="T1375" s="2">
        <f t="shared" si="180"/>
        <v>4360</v>
      </c>
      <c r="U1375" s="4" t="s">
        <v>1338</v>
      </c>
      <c r="V1375" s="3"/>
    </row>
    <row r="1376" spans="1:22" ht="60.75" customHeight="1">
      <c r="A1376" s="43" t="s">
        <v>1152</v>
      </c>
      <c r="B1376" s="43" t="s">
        <v>941</v>
      </c>
      <c r="C1376" s="44" t="s">
        <v>795</v>
      </c>
      <c r="D1376" s="43">
        <v>1990</v>
      </c>
      <c r="E1376" s="45" t="s">
        <v>77</v>
      </c>
      <c r="F1376" s="45" t="s">
        <v>358</v>
      </c>
      <c r="G1376" s="43">
        <v>9</v>
      </c>
      <c r="H1376" s="43">
        <v>13</v>
      </c>
      <c r="I1376" s="46">
        <v>38333.33</v>
      </c>
      <c r="J1376" s="46">
        <v>29529.33</v>
      </c>
      <c r="K1376" s="46">
        <v>23032.21</v>
      </c>
      <c r="L1376" s="43">
        <v>1563</v>
      </c>
      <c r="M1376" s="65" t="s">
        <v>351</v>
      </c>
      <c r="N1376" s="2">
        <v>2679402</v>
      </c>
      <c r="O1376" s="48">
        <f>(N1376-R1376)*93.79%</f>
        <v>2387360.57901</v>
      </c>
      <c r="P1376" s="48">
        <f t="shared" si="183"/>
        <v>126457.05679200002</v>
      </c>
      <c r="Q1376" s="48">
        <f t="shared" si="184"/>
        <v>31614.264198000004</v>
      </c>
      <c r="R1376" s="48">
        <f t="shared" si="185"/>
        <v>133970.1</v>
      </c>
      <c r="S1376" s="48">
        <f t="shared" si="177"/>
        <v>90.73697235934577</v>
      </c>
      <c r="T1376" s="2">
        <f t="shared" si="180"/>
        <v>4360</v>
      </c>
      <c r="U1376" s="4" t="s">
        <v>1338</v>
      </c>
      <c r="V1376" s="3"/>
    </row>
    <row r="1377" spans="1:22" ht="60.75" customHeight="1">
      <c r="A1377" s="43" t="s">
        <v>1153</v>
      </c>
      <c r="B1377" s="43" t="s">
        <v>942</v>
      </c>
      <c r="C1377" s="44" t="s">
        <v>492</v>
      </c>
      <c r="D1377" s="43">
        <v>1988</v>
      </c>
      <c r="E1377" s="45" t="s">
        <v>77</v>
      </c>
      <c r="F1377" s="45" t="s">
        <v>358</v>
      </c>
      <c r="G1377" s="43">
        <v>9</v>
      </c>
      <c r="H1377" s="43">
        <v>8</v>
      </c>
      <c r="I1377" s="46">
        <v>19539.33</v>
      </c>
      <c r="J1377" s="46">
        <v>15589.33</v>
      </c>
      <c r="K1377" s="46">
        <v>12617</v>
      </c>
      <c r="L1377" s="43">
        <v>836</v>
      </c>
      <c r="M1377" s="65" t="s">
        <v>351</v>
      </c>
      <c r="N1377" s="2">
        <v>1720048</v>
      </c>
      <c r="O1377" s="48">
        <v>1532572</v>
      </c>
      <c r="P1377" s="48">
        <f t="shared" si="183"/>
        <v>81179.38540800002</v>
      </c>
      <c r="Q1377" s="48">
        <f t="shared" si="184"/>
        <v>20294.846352000004</v>
      </c>
      <c r="R1377" s="48">
        <f t="shared" si="185"/>
        <v>86002.40000000001</v>
      </c>
      <c r="S1377" s="48">
        <f t="shared" si="177"/>
        <v>110.33495345855145</v>
      </c>
      <c r="T1377" s="2">
        <f t="shared" si="180"/>
        <v>4360</v>
      </c>
      <c r="U1377" s="4" t="s">
        <v>1338</v>
      </c>
      <c r="V1377" s="3"/>
    </row>
    <row r="1378" spans="1:22" ht="58.5" customHeight="1">
      <c r="A1378" s="100" t="s">
        <v>1154</v>
      </c>
      <c r="B1378" s="100" t="s">
        <v>943</v>
      </c>
      <c r="C1378" s="88" t="s">
        <v>670</v>
      </c>
      <c r="D1378" s="100">
        <v>1976</v>
      </c>
      <c r="E1378" s="102" t="s">
        <v>77</v>
      </c>
      <c r="F1378" s="102" t="s">
        <v>349</v>
      </c>
      <c r="G1378" s="100">
        <v>5</v>
      </c>
      <c r="H1378" s="100">
        <v>4</v>
      </c>
      <c r="I1378" s="101">
        <v>3547.59</v>
      </c>
      <c r="J1378" s="101">
        <v>3088.46</v>
      </c>
      <c r="K1378" s="101">
        <v>2463.96</v>
      </c>
      <c r="L1378" s="100">
        <v>152</v>
      </c>
      <c r="M1378" s="65" t="s">
        <v>1352</v>
      </c>
      <c r="N1378" s="2">
        <v>1180450</v>
      </c>
      <c r="O1378" s="48">
        <f>(N1378-R1378)*93.79%</f>
        <v>1051786.85225</v>
      </c>
      <c r="P1378" s="48">
        <f t="shared" si="183"/>
        <v>55712.518200000006</v>
      </c>
      <c r="Q1378" s="48">
        <f t="shared" si="184"/>
        <v>13928.129550000001</v>
      </c>
      <c r="R1378" s="48">
        <f t="shared" si="185"/>
        <v>59022.5</v>
      </c>
      <c r="S1378" s="48">
        <f t="shared" si="177"/>
        <v>382.21314182472815</v>
      </c>
      <c r="T1378" s="2">
        <f t="shared" si="180"/>
        <v>4360</v>
      </c>
      <c r="U1378" s="4" t="s">
        <v>1338</v>
      </c>
      <c r="V1378" s="3"/>
    </row>
    <row r="1379" spans="1:22" ht="47.25" customHeight="1">
      <c r="A1379" s="100"/>
      <c r="B1379" s="100"/>
      <c r="C1379" s="88"/>
      <c r="D1379" s="100"/>
      <c r="E1379" s="102"/>
      <c r="F1379" s="102"/>
      <c r="G1379" s="100"/>
      <c r="H1379" s="100"/>
      <c r="I1379" s="101"/>
      <c r="J1379" s="101"/>
      <c r="K1379" s="101"/>
      <c r="L1379" s="100"/>
      <c r="M1379" s="65" t="s">
        <v>414</v>
      </c>
      <c r="N1379" s="2">
        <v>501173</v>
      </c>
      <c r="O1379" s="48">
        <f>(N1379-R1379)*93.79%</f>
        <v>446547.648865</v>
      </c>
      <c r="P1379" s="48">
        <f t="shared" si="183"/>
        <v>23653.360908000002</v>
      </c>
      <c r="Q1379" s="48">
        <f t="shared" si="184"/>
        <v>5913.340227000001</v>
      </c>
      <c r="R1379" s="48">
        <f t="shared" si="185"/>
        <v>25058.65</v>
      </c>
      <c r="S1379" s="48">
        <f>N1379/J1378</f>
        <v>162.27278319939387</v>
      </c>
      <c r="T1379" s="2">
        <f t="shared" si="180"/>
        <v>4360</v>
      </c>
      <c r="U1379" s="4" t="s">
        <v>1338</v>
      </c>
      <c r="V1379" s="3"/>
    </row>
    <row r="1380" spans="1:22" ht="45" customHeight="1">
      <c r="A1380" s="100"/>
      <c r="B1380" s="100"/>
      <c r="C1380" s="88"/>
      <c r="D1380" s="100"/>
      <c r="E1380" s="102"/>
      <c r="F1380" s="102"/>
      <c r="G1380" s="100"/>
      <c r="H1380" s="100"/>
      <c r="I1380" s="101"/>
      <c r="J1380" s="101"/>
      <c r="K1380" s="101"/>
      <c r="L1380" s="100"/>
      <c r="M1380" s="65" t="s">
        <v>453</v>
      </c>
      <c r="N1380" s="2">
        <v>674712</v>
      </c>
      <c r="O1380" s="48">
        <f>(N1380-R1380)*93.79%</f>
        <v>601171.7655600001</v>
      </c>
      <c r="P1380" s="48">
        <f t="shared" si="183"/>
        <v>31843.707552000003</v>
      </c>
      <c r="Q1380" s="48">
        <f t="shared" si="184"/>
        <v>7960.926888000001</v>
      </c>
      <c r="R1380" s="48">
        <f t="shared" si="185"/>
        <v>33735.6</v>
      </c>
      <c r="S1380" s="48">
        <f>N1380/J1378</f>
        <v>218.46227569727307</v>
      </c>
      <c r="T1380" s="2">
        <f>T1376</f>
        <v>4360</v>
      </c>
      <c r="U1380" s="4" t="s">
        <v>1338</v>
      </c>
      <c r="V1380" s="3"/>
    </row>
    <row r="1381" spans="1:22" ht="33" customHeight="1">
      <c r="A1381" s="100"/>
      <c r="B1381" s="100"/>
      <c r="C1381" s="88"/>
      <c r="D1381" s="100"/>
      <c r="E1381" s="102"/>
      <c r="F1381" s="102"/>
      <c r="G1381" s="100"/>
      <c r="H1381" s="100"/>
      <c r="I1381" s="101"/>
      <c r="J1381" s="101"/>
      <c r="K1381" s="101"/>
      <c r="L1381" s="100"/>
      <c r="M1381" s="65" t="s">
        <v>382</v>
      </c>
      <c r="N1381" s="2">
        <v>697181</v>
      </c>
      <c r="O1381" s="48">
        <f>(N1381-R1381)*93.79%</f>
        <v>621191.756905</v>
      </c>
      <c r="P1381" s="48">
        <f t="shared" si="183"/>
        <v>32904.154475999996</v>
      </c>
      <c r="Q1381" s="48">
        <f t="shared" si="184"/>
        <v>8226.038618999999</v>
      </c>
      <c r="R1381" s="48">
        <f t="shared" si="185"/>
        <v>34859.05</v>
      </c>
      <c r="S1381" s="48">
        <f>N1381/J1378</f>
        <v>225.73742253420798</v>
      </c>
      <c r="T1381" s="2">
        <f>T1377</f>
        <v>4360</v>
      </c>
      <c r="U1381" s="4" t="s">
        <v>1338</v>
      </c>
      <c r="V1381" s="3"/>
    </row>
    <row r="1382" spans="1:22" ht="33" customHeight="1">
      <c r="A1382" s="100"/>
      <c r="B1382" s="100"/>
      <c r="C1382" s="88"/>
      <c r="D1382" s="100"/>
      <c r="E1382" s="102"/>
      <c r="F1382" s="102"/>
      <c r="G1382" s="100"/>
      <c r="H1382" s="100"/>
      <c r="I1382" s="101"/>
      <c r="J1382" s="101"/>
      <c r="K1382" s="101"/>
      <c r="L1382" s="100"/>
      <c r="M1382" s="65" t="s">
        <v>750</v>
      </c>
      <c r="N1382" s="2">
        <v>975309</v>
      </c>
      <c r="O1382" s="48">
        <f>(N1382-R1382)*93.79%</f>
        <v>869005.1955450001</v>
      </c>
      <c r="P1382" s="48">
        <f t="shared" si="183"/>
        <v>46030.683564000006</v>
      </c>
      <c r="Q1382" s="48">
        <f t="shared" si="184"/>
        <v>11507.670891000002</v>
      </c>
      <c r="R1382" s="48">
        <f t="shared" si="185"/>
        <v>48765.450000000004</v>
      </c>
      <c r="S1382" s="48">
        <f>N1382/J1378</f>
        <v>315.79136527589804</v>
      </c>
      <c r="T1382" s="2">
        <f>T1378</f>
        <v>4360</v>
      </c>
      <c r="U1382" s="4" t="s">
        <v>1338</v>
      </c>
      <c r="V1382" s="3"/>
    </row>
    <row r="1383" spans="1:22" ht="18" customHeight="1">
      <c r="A1383" s="100"/>
      <c r="B1383" s="100"/>
      <c r="C1383" s="88"/>
      <c r="D1383" s="100"/>
      <c r="E1383" s="102"/>
      <c r="F1383" s="102"/>
      <c r="G1383" s="100"/>
      <c r="H1383" s="100"/>
      <c r="I1383" s="101"/>
      <c r="J1383" s="101"/>
      <c r="K1383" s="101"/>
      <c r="L1383" s="100"/>
      <c r="M1383" s="65" t="s">
        <v>67</v>
      </c>
      <c r="N1383" s="2">
        <f>SUM(N1378:N1382)</f>
        <v>4028825</v>
      </c>
      <c r="O1383" s="2">
        <v>3589704</v>
      </c>
      <c r="P1383" s="2">
        <f>SUM(P1378:P1382)</f>
        <v>190144.42470000003</v>
      </c>
      <c r="Q1383" s="2">
        <f>SUM(Q1378:Q1382)</f>
        <v>47536.10617500001</v>
      </c>
      <c r="R1383" s="2">
        <f>SUM(R1378:R1382)</f>
        <v>201441.25</v>
      </c>
      <c r="S1383" s="48">
        <f>N1383/J1378</f>
        <v>1304.476988531501</v>
      </c>
      <c r="T1383" s="2">
        <f>T1378</f>
        <v>4360</v>
      </c>
      <c r="U1383" s="4"/>
      <c r="V1383" s="3"/>
    </row>
    <row r="1384" spans="1:22" ht="61.5" customHeight="1">
      <c r="A1384" s="43" t="s">
        <v>1155</v>
      </c>
      <c r="B1384" s="43" t="s">
        <v>944</v>
      </c>
      <c r="C1384" s="44" t="s">
        <v>311</v>
      </c>
      <c r="D1384" s="43">
        <v>1987</v>
      </c>
      <c r="E1384" s="45" t="s">
        <v>77</v>
      </c>
      <c r="F1384" s="45" t="s">
        <v>358</v>
      </c>
      <c r="G1384" s="43">
        <v>9</v>
      </c>
      <c r="H1384" s="43">
        <v>3</v>
      </c>
      <c r="I1384" s="46">
        <v>6823.66</v>
      </c>
      <c r="J1384" s="46">
        <v>5720.22</v>
      </c>
      <c r="K1384" s="46">
        <v>5187.1</v>
      </c>
      <c r="L1384" s="43">
        <v>297</v>
      </c>
      <c r="M1384" s="65" t="s">
        <v>351</v>
      </c>
      <c r="N1384" s="2">
        <v>1383710</v>
      </c>
      <c r="O1384" s="48">
        <v>1232892</v>
      </c>
      <c r="P1384" s="48">
        <f>(N1384-R1384)*6.21%*80%</f>
        <v>65305.57716</v>
      </c>
      <c r="Q1384" s="48">
        <f>(N1384-R1384)*6.21%*20%</f>
        <v>16326.39429</v>
      </c>
      <c r="R1384" s="48">
        <f>N1384*5%</f>
        <v>69185.5</v>
      </c>
      <c r="S1384" s="48">
        <f>N1384/J1384</f>
        <v>241.89803888661623</v>
      </c>
      <c r="T1384" s="2">
        <f>T1379</f>
        <v>4360</v>
      </c>
      <c r="U1384" s="4" t="s">
        <v>1338</v>
      </c>
      <c r="V1384" s="3"/>
    </row>
    <row r="1385" spans="1:22" ht="72.75" customHeight="1">
      <c r="A1385" s="100" t="s">
        <v>1156</v>
      </c>
      <c r="B1385" s="100" t="s">
        <v>945</v>
      </c>
      <c r="C1385" s="88" t="s">
        <v>308</v>
      </c>
      <c r="D1385" s="100">
        <v>1980</v>
      </c>
      <c r="E1385" s="102" t="s">
        <v>77</v>
      </c>
      <c r="F1385" s="102" t="s">
        <v>358</v>
      </c>
      <c r="G1385" s="100">
        <v>9</v>
      </c>
      <c r="H1385" s="100">
        <v>9</v>
      </c>
      <c r="I1385" s="101">
        <v>22275.6</v>
      </c>
      <c r="J1385" s="101">
        <v>18435.46</v>
      </c>
      <c r="K1385" s="101">
        <v>14680.44</v>
      </c>
      <c r="L1385" s="100">
        <v>953</v>
      </c>
      <c r="M1385" s="65" t="s">
        <v>1350</v>
      </c>
      <c r="N1385" s="2">
        <v>3219662</v>
      </c>
      <c r="O1385" s="48">
        <f>(N1385-R1385)*93.79%</f>
        <v>2868734.94031</v>
      </c>
      <c r="P1385" s="48">
        <f>(N1385-R1385)*6.21%*80%</f>
        <v>151955.167752</v>
      </c>
      <c r="Q1385" s="48">
        <f>(N1385-R1385)*6.21%*20%</f>
        <v>37988.791938</v>
      </c>
      <c r="R1385" s="48">
        <f>N1385*5%</f>
        <v>160983.1</v>
      </c>
      <c r="S1385" s="48">
        <f>N1385/J1385</f>
        <v>174.64505903297234</v>
      </c>
      <c r="T1385" s="2">
        <f>T1381</f>
        <v>4360</v>
      </c>
      <c r="U1385" s="4" t="s">
        <v>1338</v>
      </c>
      <c r="V1385" s="3"/>
    </row>
    <row r="1386" spans="1:22" ht="45" customHeight="1">
      <c r="A1386" s="100"/>
      <c r="B1386" s="100"/>
      <c r="C1386" s="88"/>
      <c r="D1386" s="100"/>
      <c r="E1386" s="102"/>
      <c r="F1386" s="102"/>
      <c r="G1386" s="100"/>
      <c r="H1386" s="100"/>
      <c r="I1386" s="101"/>
      <c r="J1386" s="101"/>
      <c r="K1386" s="101"/>
      <c r="L1386" s="100"/>
      <c r="M1386" s="65" t="s">
        <v>475</v>
      </c>
      <c r="N1386" s="2">
        <v>4096334</v>
      </c>
      <c r="O1386" s="48">
        <f>(N1386-R1386)*93.79%</f>
        <v>3649854.07567</v>
      </c>
      <c r="P1386" s="48">
        <f>(N1386-R1386)*6.21%*80%</f>
        <v>193330.579464</v>
      </c>
      <c r="Q1386" s="48">
        <f>(N1386-R1386)*6.21%*20%</f>
        <v>48332.644866</v>
      </c>
      <c r="R1386" s="48">
        <f>N1386*5%</f>
        <v>204816.7</v>
      </c>
      <c r="S1386" s="48">
        <f>N1386/J1385</f>
        <v>222.19863241817671</v>
      </c>
      <c r="T1386" s="2">
        <f>T1382</f>
        <v>4360</v>
      </c>
      <c r="U1386" s="4" t="s">
        <v>1338</v>
      </c>
      <c r="V1386" s="3"/>
    </row>
    <row r="1387" spans="1:22" ht="18" customHeight="1">
      <c r="A1387" s="100"/>
      <c r="B1387" s="100"/>
      <c r="C1387" s="88"/>
      <c r="D1387" s="100"/>
      <c r="E1387" s="102"/>
      <c r="F1387" s="102"/>
      <c r="G1387" s="100"/>
      <c r="H1387" s="100"/>
      <c r="I1387" s="101"/>
      <c r="J1387" s="101"/>
      <c r="K1387" s="101"/>
      <c r="L1387" s="100"/>
      <c r="M1387" s="65" t="s">
        <v>67</v>
      </c>
      <c r="N1387" s="2">
        <f>SUM(N1385:N1386)</f>
        <v>7315996</v>
      </c>
      <c r="O1387" s="2">
        <f>SUM(O1385:O1386)</f>
        <v>6518589.01598</v>
      </c>
      <c r="P1387" s="2">
        <f>SUM(P1385:P1386)</f>
        <v>345285.747216</v>
      </c>
      <c r="Q1387" s="2">
        <f>SUM(Q1385:Q1386)</f>
        <v>86321.436804</v>
      </c>
      <c r="R1387" s="2">
        <f>SUM(R1385:R1386)</f>
        <v>365799.80000000005</v>
      </c>
      <c r="S1387" s="48">
        <f>N1387/J1385</f>
        <v>396.843691451149</v>
      </c>
      <c r="T1387" s="2">
        <f>T1382</f>
        <v>4360</v>
      </c>
      <c r="U1387" s="4"/>
      <c r="V1387" s="3"/>
    </row>
    <row r="1388" spans="1:22" ht="60.75" customHeight="1">
      <c r="A1388" s="43" t="s">
        <v>1157</v>
      </c>
      <c r="B1388" s="43" t="s">
        <v>946</v>
      </c>
      <c r="C1388" s="44" t="s">
        <v>310</v>
      </c>
      <c r="D1388" s="43">
        <v>1989</v>
      </c>
      <c r="E1388" s="45" t="s">
        <v>77</v>
      </c>
      <c r="F1388" s="45" t="s">
        <v>358</v>
      </c>
      <c r="G1388" s="43">
        <v>9</v>
      </c>
      <c r="H1388" s="43">
        <v>3</v>
      </c>
      <c r="I1388" s="46">
        <v>7688.16</v>
      </c>
      <c r="J1388" s="46">
        <v>6174.05</v>
      </c>
      <c r="K1388" s="46">
        <v>4612.99</v>
      </c>
      <c r="L1388" s="43">
        <v>335</v>
      </c>
      <c r="M1388" s="65" t="s">
        <v>351</v>
      </c>
      <c r="N1388" s="2">
        <v>1383710</v>
      </c>
      <c r="O1388" s="48">
        <v>1232892</v>
      </c>
      <c r="P1388" s="48">
        <f>(N1388-R1388)*6.21%*80%</f>
        <v>65305.57716</v>
      </c>
      <c r="Q1388" s="48">
        <f>(N1388-R1388)*6.21%*20%</f>
        <v>16326.39429</v>
      </c>
      <c r="R1388" s="48">
        <f>N1388*5%</f>
        <v>69185.5</v>
      </c>
      <c r="S1388" s="48">
        <f>N1388/J1388</f>
        <v>224.117070642447</v>
      </c>
      <c r="T1388" s="2">
        <f>T1384</f>
        <v>4360</v>
      </c>
      <c r="U1388" s="4" t="s">
        <v>1338</v>
      </c>
      <c r="V1388" s="3"/>
    </row>
    <row r="1389" spans="1:22" ht="48.75" customHeight="1">
      <c r="A1389" s="100" t="s">
        <v>1158</v>
      </c>
      <c r="B1389" s="100" t="s">
        <v>947</v>
      </c>
      <c r="C1389" s="88" t="s">
        <v>476</v>
      </c>
      <c r="D1389" s="100">
        <v>1976</v>
      </c>
      <c r="E1389" s="102" t="s">
        <v>77</v>
      </c>
      <c r="F1389" s="102" t="s">
        <v>358</v>
      </c>
      <c r="G1389" s="100">
        <v>9</v>
      </c>
      <c r="H1389" s="100">
        <v>4</v>
      </c>
      <c r="I1389" s="101">
        <v>9511.78</v>
      </c>
      <c r="J1389" s="101">
        <v>8001.07</v>
      </c>
      <c r="K1389" s="101">
        <v>6303.62</v>
      </c>
      <c r="L1389" s="100">
        <v>345</v>
      </c>
      <c r="M1389" s="65" t="s">
        <v>414</v>
      </c>
      <c r="N1389" s="2">
        <v>1568062</v>
      </c>
      <c r="O1389" s="48">
        <f>(N1389-R1389)*93.79%</f>
        <v>1397151.08231</v>
      </c>
      <c r="P1389" s="48">
        <f>(N1389-R1389)*6.21%*80%</f>
        <v>74006.254152</v>
      </c>
      <c r="Q1389" s="48">
        <f>(N1389-R1389)*6.21%*20%</f>
        <v>18501.563538</v>
      </c>
      <c r="R1389" s="48">
        <f>N1389*5%</f>
        <v>78403.1</v>
      </c>
      <c r="S1389" s="48">
        <f>N1389/J1389</f>
        <v>195.98153746936347</v>
      </c>
      <c r="T1389" s="2">
        <f>T1385</f>
        <v>4360</v>
      </c>
      <c r="U1389" s="4" t="s">
        <v>1338</v>
      </c>
      <c r="V1389" s="3"/>
    </row>
    <row r="1390" spans="1:22" ht="49.5" customHeight="1">
      <c r="A1390" s="100"/>
      <c r="B1390" s="100"/>
      <c r="C1390" s="88"/>
      <c r="D1390" s="100"/>
      <c r="E1390" s="102"/>
      <c r="F1390" s="102"/>
      <c r="G1390" s="100"/>
      <c r="H1390" s="100"/>
      <c r="I1390" s="101"/>
      <c r="J1390" s="101"/>
      <c r="K1390" s="101"/>
      <c r="L1390" s="100"/>
      <c r="M1390" s="65" t="s">
        <v>660</v>
      </c>
      <c r="N1390" s="2">
        <v>1274043</v>
      </c>
      <c r="O1390" s="48">
        <f>(N1390-R1390)*93.79%</f>
        <v>1135178.6832150002</v>
      </c>
      <c r="P1390" s="48">
        <f>(N1390-R1390)*6.21%*80%</f>
        <v>60129.73342800001</v>
      </c>
      <c r="Q1390" s="48">
        <f>(N1390-R1390)*6.21%*20%</f>
        <v>15032.433357000002</v>
      </c>
      <c r="R1390" s="48">
        <f>N1390*5%</f>
        <v>63702.15</v>
      </c>
      <c r="S1390" s="48">
        <f>N1390/J1389</f>
        <v>159.2340774421421</v>
      </c>
      <c r="T1390" s="2">
        <f>T1386</f>
        <v>4360</v>
      </c>
      <c r="U1390" s="4" t="s">
        <v>1338</v>
      </c>
      <c r="V1390" s="3"/>
    </row>
    <row r="1391" spans="1:22" ht="33" customHeight="1">
      <c r="A1391" s="100"/>
      <c r="B1391" s="100"/>
      <c r="C1391" s="88"/>
      <c r="D1391" s="100"/>
      <c r="E1391" s="102"/>
      <c r="F1391" s="102"/>
      <c r="G1391" s="100"/>
      <c r="H1391" s="100"/>
      <c r="I1391" s="101"/>
      <c r="J1391" s="101"/>
      <c r="K1391" s="101"/>
      <c r="L1391" s="100"/>
      <c r="M1391" s="65" t="s">
        <v>350</v>
      </c>
      <c r="N1391" s="2">
        <v>1512072</v>
      </c>
      <c r="O1391" s="48">
        <f>(N1391-R1391)*93.79%</f>
        <v>1347263.71236</v>
      </c>
      <c r="P1391" s="48">
        <f>(N1391-R1391)*6.21%*80%</f>
        <v>71363.75011200001</v>
      </c>
      <c r="Q1391" s="48">
        <f>(N1391-R1391)*6.21%*20%</f>
        <v>17840.937528000002</v>
      </c>
      <c r="R1391" s="48">
        <f>N1391*5%</f>
        <v>75603.6</v>
      </c>
      <c r="S1391" s="48">
        <f>N1391/J1389</f>
        <v>188.98372342699165</v>
      </c>
      <c r="T1391" s="2">
        <f>T1386</f>
        <v>4360</v>
      </c>
      <c r="U1391" s="4" t="s">
        <v>1338</v>
      </c>
      <c r="V1391" s="3"/>
    </row>
    <row r="1392" spans="1:22" ht="18" customHeight="1">
      <c r="A1392" s="100"/>
      <c r="B1392" s="100"/>
      <c r="C1392" s="88"/>
      <c r="D1392" s="100"/>
      <c r="E1392" s="102"/>
      <c r="F1392" s="102"/>
      <c r="G1392" s="100"/>
      <c r="H1392" s="100"/>
      <c r="I1392" s="101"/>
      <c r="J1392" s="101"/>
      <c r="K1392" s="101"/>
      <c r="L1392" s="100"/>
      <c r="M1392" s="65" t="s">
        <v>67</v>
      </c>
      <c r="N1392" s="2">
        <f>SUM(N1389:N1391)</f>
        <v>4354177</v>
      </c>
      <c r="O1392" s="2">
        <f>SUM(O1389:O1391)</f>
        <v>3879593.4778850004</v>
      </c>
      <c r="P1392" s="2">
        <f>SUM(P1389:P1391)</f>
        <v>205499.73769200002</v>
      </c>
      <c r="Q1392" s="2">
        <f>SUM(Q1389:Q1391)</f>
        <v>51374.934423000006</v>
      </c>
      <c r="R1392" s="2">
        <f>SUM(R1389:R1391)</f>
        <v>217708.85</v>
      </c>
      <c r="S1392" s="48">
        <f>N1392/J1389</f>
        <v>544.1993383384972</v>
      </c>
      <c r="T1392" s="2">
        <f>T1388</f>
        <v>4360</v>
      </c>
      <c r="U1392" s="4"/>
      <c r="V1392" s="3"/>
    </row>
    <row r="1393" spans="1:22" ht="63.75" customHeight="1">
      <c r="A1393" s="43" t="s">
        <v>1159</v>
      </c>
      <c r="B1393" s="43" t="s">
        <v>948</v>
      </c>
      <c r="C1393" s="44" t="s">
        <v>477</v>
      </c>
      <c r="D1393" s="43">
        <v>1989</v>
      </c>
      <c r="E1393" s="45" t="s">
        <v>77</v>
      </c>
      <c r="F1393" s="45" t="s">
        <v>358</v>
      </c>
      <c r="G1393" s="43">
        <v>9</v>
      </c>
      <c r="H1393" s="43">
        <v>3</v>
      </c>
      <c r="I1393" s="46">
        <v>7542.31</v>
      </c>
      <c r="J1393" s="46">
        <v>5832.5</v>
      </c>
      <c r="K1393" s="46">
        <v>4601.59</v>
      </c>
      <c r="L1393" s="43">
        <v>341</v>
      </c>
      <c r="M1393" s="65" t="s">
        <v>351</v>
      </c>
      <c r="N1393" s="2">
        <v>1124489</v>
      </c>
      <c r="O1393" s="48">
        <v>1001926</v>
      </c>
      <c r="P1393" s="48">
        <f>(N1393-R1393)*6.21%*80%</f>
        <v>53071.38284400001</v>
      </c>
      <c r="Q1393" s="48">
        <f>(N1393-R1393)*6.21%*20%</f>
        <v>13267.845711000002</v>
      </c>
      <c r="R1393" s="48">
        <f>N1393*5%</f>
        <v>56224.450000000004</v>
      </c>
      <c r="S1393" s="48">
        <f>N1393/J1393</f>
        <v>192.7970852978997</v>
      </c>
      <c r="T1393" s="2">
        <f>T1388</f>
        <v>4360</v>
      </c>
      <c r="U1393" s="4" t="s">
        <v>1338</v>
      </c>
      <c r="V1393" s="3"/>
    </row>
    <row r="1394" spans="1:22" ht="63.75" customHeight="1">
      <c r="A1394" s="43" t="s">
        <v>1160</v>
      </c>
      <c r="B1394" s="43" t="s">
        <v>949</v>
      </c>
      <c r="C1394" s="44" t="s">
        <v>22</v>
      </c>
      <c r="D1394" s="43">
        <v>1983</v>
      </c>
      <c r="E1394" s="45" t="s">
        <v>77</v>
      </c>
      <c r="F1394" s="45" t="s">
        <v>358</v>
      </c>
      <c r="G1394" s="43">
        <v>9</v>
      </c>
      <c r="H1394" s="43">
        <v>9</v>
      </c>
      <c r="I1394" s="46">
        <v>21746.66</v>
      </c>
      <c r="J1394" s="46">
        <v>17902</v>
      </c>
      <c r="K1394" s="46">
        <v>14551.7</v>
      </c>
      <c r="L1394" s="43">
        <v>960</v>
      </c>
      <c r="M1394" s="65" t="s">
        <v>411</v>
      </c>
      <c r="N1394" s="2">
        <v>4352266</v>
      </c>
      <c r="O1394" s="48">
        <f>(N1394-R1394)*93.79%</f>
        <v>3877890.7673300006</v>
      </c>
      <c r="P1394" s="48">
        <f>(N1394-R1394)*6.21%*80%</f>
        <v>205409.54613600002</v>
      </c>
      <c r="Q1394" s="48">
        <f>(N1394-R1394)*6.21%*20%</f>
        <v>51352.386534000005</v>
      </c>
      <c r="R1394" s="48">
        <f>N1394*5%</f>
        <v>217613.30000000002</v>
      </c>
      <c r="S1394" s="48">
        <f>N1394/J1394</f>
        <v>243.11618813540386</v>
      </c>
      <c r="T1394" s="2">
        <f>T1390</f>
        <v>4360</v>
      </c>
      <c r="U1394" s="4" t="s">
        <v>1338</v>
      </c>
      <c r="V1394" s="3"/>
    </row>
    <row r="1395" spans="1:22" ht="27" customHeight="1">
      <c r="A1395" s="100" t="s">
        <v>1161</v>
      </c>
      <c r="B1395" s="100" t="s">
        <v>950</v>
      </c>
      <c r="C1395" s="88" t="s">
        <v>23</v>
      </c>
      <c r="D1395" s="100">
        <v>1983</v>
      </c>
      <c r="E1395" s="102" t="s">
        <v>77</v>
      </c>
      <c r="F1395" s="102" t="s">
        <v>358</v>
      </c>
      <c r="G1395" s="100">
        <v>9</v>
      </c>
      <c r="H1395" s="100">
        <v>9</v>
      </c>
      <c r="I1395" s="101">
        <v>18817.95</v>
      </c>
      <c r="J1395" s="101">
        <v>18489</v>
      </c>
      <c r="K1395" s="101">
        <v>13699.7</v>
      </c>
      <c r="L1395" s="100">
        <v>994</v>
      </c>
      <c r="M1395" s="65" t="s">
        <v>351</v>
      </c>
      <c r="N1395" s="2">
        <v>2127389</v>
      </c>
      <c r="O1395" s="48">
        <f>(N1395-R1395)*93.79%</f>
        <v>1895514.235945</v>
      </c>
      <c r="P1395" s="48">
        <f>(N1395-R1395)*6.21%*80%</f>
        <v>100404.25124400001</v>
      </c>
      <c r="Q1395" s="48">
        <f>(N1395-R1395)*6.21%*20%</f>
        <v>25101.062811000003</v>
      </c>
      <c r="R1395" s="48">
        <f>N1395*5%</f>
        <v>106369.45000000001</v>
      </c>
      <c r="S1395" s="48">
        <f>N1395/J1395</f>
        <v>115.06241549029153</v>
      </c>
      <c r="T1395" s="2">
        <f>T1390</f>
        <v>4360</v>
      </c>
      <c r="U1395" s="4" t="s">
        <v>1338</v>
      </c>
      <c r="V1395" s="3"/>
    </row>
    <row r="1396" spans="1:22" ht="63.75" customHeight="1">
      <c r="A1396" s="100"/>
      <c r="B1396" s="100"/>
      <c r="C1396" s="88"/>
      <c r="D1396" s="100"/>
      <c r="E1396" s="102"/>
      <c r="F1396" s="102"/>
      <c r="G1396" s="100"/>
      <c r="H1396" s="100"/>
      <c r="I1396" s="101"/>
      <c r="J1396" s="101"/>
      <c r="K1396" s="101"/>
      <c r="L1396" s="100"/>
      <c r="M1396" s="65" t="s">
        <v>1352</v>
      </c>
      <c r="N1396" s="2">
        <v>3560749</v>
      </c>
      <c r="O1396" s="48">
        <f>(N1396-R1396)*93.79%</f>
        <v>3172645.162745</v>
      </c>
      <c r="P1396" s="48">
        <f>(N1396-R1396)*6.21%*80%</f>
        <v>168053.109804</v>
      </c>
      <c r="Q1396" s="48">
        <f>(N1396-R1396)*6.21%*20%</f>
        <v>42013.277451</v>
      </c>
      <c r="R1396" s="48">
        <f>N1396*5%</f>
        <v>178037.45</v>
      </c>
      <c r="S1396" s="48">
        <f>N1396/J1395</f>
        <v>192.58743036400023</v>
      </c>
      <c r="T1396" s="2">
        <f>T1392</f>
        <v>4360</v>
      </c>
      <c r="U1396" s="4" t="s">
        <v>1338</v>
      </c>
      <c r="V1396" s="3"/>
    </row>
    <row r="1397" spans="1:22" ht="18" customHeight="1">
      <c r="A1397" s="100"/>
      <c r="B1397" s="100"/>
      <c r="C1397" s="88"/>
      <c r="D1397" s="100"/>
      <c r="E1397" s="102"/>
      <c r="F1397" s="102"/>
      <c r="G1397" s="100"/>
      <c r="H1397" s="100"/>
      <c r="I1397" s="101"/>
      <c r="J1397" s="101"/>
      <c r="K1397" s="101"/>
      <c r="L1397" s="100"/>
      <c r="M1397" s="65" t="s">
        <v>67</v>
      </c>
      <c r="N1397" s="2">
        <f>SUM(N1395:N1396)</f>
        <v>5688138</v>
      </c>
      <c r="O1397" s="2">
        <v>5068160</v>
      </c>
      <c r="P1397" s="2">
        <f>SUM(P1395:P1396)</f>
        <v>268457.36104800005</v>
      </c>
      <c r="Q1397" s="2">
        <f>SUM(Q1395:Q1396)</f>
        <v>67114.34026200001</v>
      </c>
      <c r="R1397" s="2">
        <f>SUM(R1395:R1396)</f>
        <v>284406.9</v>
      </c>
      <c r="S1397" s="48">
        <f>N1397/J1395</f>
        <v>307.64984585429175</v>
      </c>
      <c r="T1397" s="2">
        <f>T1393</f>
        <v>4360</v>
      </c>
      <c r="U1397" s="4"/>
      <c r="V1397" s="3"/>
    </row>
    <row r="1398" spans="1:22" ht="27" customHeight="1">
      <c r="A1398" s="100" t="s">
        <v>1162</v>
      </c>
      <c r="B1398" s="100" t="s">
        <v>951</v>
      </c>
      <c r="C1398" s="88" t="s">
        <v>24</v>
      </c>
      <c r="D1398" s="100">
        <v>1984</v>
      </c>
      <c r="E1398" s="102" t="s">
        <v>77</v>
      </c>
      <c r="F1398" s="102" t="s">
        <v>358</v>
      </c>
      <c r="G1398" s="100">
        <v>9</v>
      </c>
      <c r="H1398" s="100">
        <v>9</v>
      </c>
      <c r="I1398" s="101">
        <v>18405.9</v>
      </c>
      <c r="J1398" s="101">
        <v>18271</v>
      </c>
      <c r="K1398" s="101">
        <v>14503.4</v>
      </c>
      <c r="L1398" s="100">
        <v>982</v>
      </c>
      <c r="M1398" s="65" t="s">
        <v>351</v>
      </c>
      <c r="N1398" s="2">
        <v>1705024</v>
      </c>
      <c r="O1398" s="48">
        <f>(N1398-R1398)*93.79%</f>
        <v>1519184.9091200002</v>
      </c>
      <c r="P1398" s="48">
        <f>(N1398-R1398)*6.21%*80%</f>
        <v>80470.31270400001</v>
      </c>
      <c r="Q1398" s="48">
        <f>(N1398-R1398)*6.21%*20%</f>
        <v>20117.578176000003</v>
      </c>
      <c r="R1398" s="48">
        <f>N1398*5%</f>
        <v>85251.20000000001</v>
      </c>
      <c r="S1398" s="48">
        <f>N1398/J1398</f>
        <v>93.31859230474522</v>
      </c>
      <c r="T1398" s="2">
        <f>T1393</f>
        <v>4360</v>
      </c>
      <c r="U1398" s="4" t="s">
        <v>1338</v>
      </c>
      <c r="V1398" s="3"/>
    </row>
    <row r="1399" spans="1:22" ht="61.5" customHeight="1">
      <c r="A1399" s="100"/>
      <c r="B1399" s="100"/>
      <c r="C1399" s="88"/>
      <c r="D1399" s="100"/>
      <c r="E1399" s="102"/>
      <c r="F1399" s="102"/>
      <c r="G1399" s="100"/>
      <c r="H1399" s="100"/>
      <c r="I1399" s="101"/>
      <c r="J1399" s="101"/>
      <c r="K1399" s="101"/>
      <c r="L1399" s="100"/>
      <c r="M1399" s="65" t="s">
        <v>1352</v>
      </c>
      <c r="N1399" s="2">
        <v>4000299</v>
      </c>
      <c r="O1399" s="48">
        <f>(N1399-R1399)*93.79%</f>
        <v>3564286.410495</v>
      </c>
      <c r="P1399" s="48">
        <f>(N1399-R1399)*6.21%*80%</f>
        <v>188798.111604</v>
      </c>
      <c r="Q1399" s="48">
        <f>(N1399-R1399)*6.21%*20%</f>
        <v>47199.527901</v>
      </c>
      <c r="R1399" s="48">
        <f>N1399*5%</f>
        <v>200014.95</v>
      </c>
      <c r="S1399" s="48">
        <f>N1399/J1398</f>
        <v>218.9425318811231</v>
      </c>
      <c r="T1399" s="2">
        <f>T1394</f>
        <v>4360</v>
      </c>
      <c r="U1399" s="4" t="s">
        <v>1338</v>
      </c>
      <c r="V1399" s="3"/>
    </row>
    <row r="1400" spans="1:22" ht="18" customHeight="1">
      <c r="A1400" s="100"/>
      <c r="B1400" s="100"/>
      <c r="C1400" s="88"/>
      <c r="D1400" s="100"/>
      <c r="E1400" s="102"/>
      <c r="F1400" s="102"/>
      <c r="G1400" s="100"/>
      <c r="H1400" s="100"/>
      <c r="I1400" s="101"/>
      <c r="J1400" s="101"/>
      <c r="K1400" s="101"/>
      <c r="L1400" s="100"/>
      <c r="M1400" s="65" t="s">
        <v>67</v>
      </c>
      <c r="N1400" s="2">
        <f>SUM(N1398:N1399)</f>
        <v>5705323</v>
      </c>
      <c r="O1400" s="2">
        <v>5083472</v>
      </c>
      <c r="P1400" s="2">
        <f>SUM(P1398:P1399)</f>
        <v>269268.424308</v>
      </c>
      <c r="Q1400" s="2">
        <f>SUM(Q1398:Q1399)</f>
        <v>67317.106077</v>
      </c>
      <c r="R1400" s="2">
        <f>SUM(R1398:R1399)</f>
        <v>285266.15</v>
      </c>
      <c r="S1400" s="48">
        <f>N1400/J1398</f>
        <v>312.2611241858683</v>
      </c>
      <c r="T1400" s="2">
        <f>T1394</f>
        <v>4360</v>
      </c>
      <c r="U1400" s="4"/>
      <c r="V1400" s="3"/>
    </row>
    <row r="1401" spans="1:22" ht="27" customHeight="1">
      <c r="A1401" s="100" t="s">
        <v>1163</v>
      </c>
      <c r="B1401" s="100" t="s">
        <v>952</v>
      </c>
      <c r="C1401" s="88" t="s">
        <v>25</v>
      </c>
      <c r="D1401" s="100">
        <v>1982</v>
      </c>
      <c r="E1401" s="102" t="s">
        <v>77</v>
      </c>
      <c r="F1401" s="102" t="s">
        <v>358</v>
      </c>
      <c r="G1401" s="100">
        <v>9</v>
      </c>
      <c r="H1401" s="100">
        <v>8</v>
      </c>
      <c r="I1401" s="101">
        <v>15561.8</v>
      </c>
      <c r="J1401" s="101">
        <v>15398.57</v>
      </c>
      <c r="K1401" s="101">
        <v>12010.6</v>
      </c>
      <c r="L1401" s="100">
        <v>806</v>
      </c>
      <c r="M1401" s="65" t="s">
        <v>351</v>
      </c>
      <c r="N1401" s="2">
        <v>1897091</v>
      </c>
      <c r="O1401" s="48">
        <f>(N1401-R1401)*93.79%</f>
        <v>1690317.566455</v>
      </c>
      <c r="P1401" s="48">
        <f>(N1401-R1401)*6.21%*80%</f>
        <v>89535.106836</v>
      </c>
      <c r="Q1401" s="48">
        <f>(N1401-R1401)*6.21%*20%</f>
        <v>22383.776709</v>
      </c>
      <c r="R1401" s="48">
        <f>N1401*5%</f>
        <v>94854.55</v>
      </c>
      <c r="S1401" s="48">
        <f>N1401/J1401</f>
        <v>123.19916719539542</v>
      </c>
      <c r="T1401" s="2">
        <f>T1396</f>
        <v>4360</v>
      </c>
      <c r="U1401" s="4" t="s">
        <v>1338</v>
      </c>
      <c r="V1401" s="3"/>
    </row>
    <row r="1402" spans="1:22" ht="58.5" customHeight="1">
      <c r="A1402" s="100"/>
      <c r="B1402" s="100"/>
      <c r="C1402" s="88"/>
      <c r="D1402" s="100"/>
      <c r="E1402" s="102"/>
      <c r="F1402" s="102"/>
      <c r="G1402" s="100"/>
      <c r="H1402" s="100"/>
      <c r="I1402" s="101"/>
      <c r="J1402" s="101"/>
      <c r="K1402" s="101"/>
      <c r="L1402" s="100"/>
      <c r="M1402" s="65" t="s">
        <v>868</v>
      </c>
      <c r="N1402" s="2">
        <v>4080412</v>
      </c>
      <c r="O1402" s="48">
        <f>(N1402-R1402)*93.79%</f>
        <v>3635667.4940600004</v>
      </c>
      <c r="P1402" s="48">
        <f>(N1402-R1402)*6.21%*80%</f>
        <v>192579.124752</v>
      </c>
      <c r="Q1402" s="48">
        <f>(N1402-R1402)*6.21%*20%</f>
        <v>48144.781188</v>
      </c>
      <c r="R1402" s="48">
        <f>N1402*5%</f>
        <v>204020.6</v>
      </c>
      <c r="S1402" s="48">
        <f>N1402/J1401</f>
        <v>264.9864240640527</v>
      </c>
      <c r="T1402" s="2">
        <f>T1396</f>
        <v>4360</v>
      </c>
      <c r="U1402" s="4" t="s">
        <v>1338</v>
      </c>
      <c r="V1402" s="3"/>
    </row>
    <row r="1403" spans="1:22" ht="18" customHeight="1">
      <c r="A1403" s="100"/>
      <c r="B1403" s="100"/>
      <c r="C1403" s="88"/>
      <c r="D1403" s="100"/>
      <c r="E1403" s="102"/>
      <c r="F1403" s="102"/>
      <c r="G1403" s="100"/>
      <c r="H1403" s="100"/>
      <c r="I1403" s="101"/>
      <c r="J1403" s="101"/>
      <c r="K1403" s="101"/>
      <c r="L1403" s="100"/>
      <c r="M1403" s="65" t="s">
        <v>67</v>
      </c>
      <c r="N1403" s="2">
        <f>SUM(N1401:N1402)</f>
        <v>5977503</v>
      </c>
      <c r="O1403" s="2">
        <f>SUM(O1401:O1402)</f>
        <v>5325985.0605150005</v>
      </c>
      <c r="P1403" s="2">
        <f>SUM(P1401:P1402)</f>
        <v>282114.231588</v>
      </c>
      <c r="Q1403" s="2">
        <f>SUM(Q1401:Q1402)</f>
        <v>70528.557897</v>
      </c>
      <c r="R1403" s="2">
        <f>SUM(R1401:R1402)</f>
        <v>298875.15</v>
      </c>
      <c r="S1403" s="48">
        <f>N1403/J1401</f>
        <v>388.18559125944813</v>
      </c>
      <c r="T1403" s="2">
        <f>T1397</f>
        <v>4360</v>
      </c>
      <c r="U1403" s="4"/>
      <c r="V1403" s="3"/>
    </row>
    <row r="1404" spans="1:22" ht="63" customHeight="1">
      <c r="A1404" s="43" t="s">
        <v>1164</v>
      </c>
      <c r="B1404" s="43" t="s">
        <v>953</v>
      </c>
      <c r="C1404" s="44" t="s">
        <v>1313</v>
      </c>
      <c r="D1404" s="43">
        <v>1929</v>
      </c>
      <c r="E1404" s="45" t="s">
        <v>77</v>
      </c>
      <c r="F1404" s="45" t="s">
        <v>349</v>
      </c>
      <c r="G1404" s="43">
        <v>3</v>
      </c>
      <c r="H1404" s="43">
        <v>3</v>
      </c>
      <c r="I1404" s="46">
        <v>2222.3</v>
      </c>
      <c r="J1404" s="46">
        <v>1568.3</v>
      </c>
      <c r="K1404" s="46">
        <v>1022.08</v>
      </c>
      <c r="L1404" s="43">
        <v>36</v>
      </c>
      <c r="M1404" s="65" t="s">
        <v>351</v>
      </c>
      <c r="N1404" s="2">
        <v>1589118</v>
      </c>
      <c r="O1404" s="48">
        <f aca="true" t="shared" si="186" ref="O1404:O1413">(N1404-R1404)*93.79%</f>
        <v>1415912.0835900002</v>
      </c>
      <c r="P1404" s="48">
        <f aca="true" t="shared" si="187" ref="P1404:P1413">(N1404-R1404)*6.21%*80%</f>
        <v>75000.013128</v>
      </c>
      <c r="Q1404" s="48">
        <f aca="true" t="shared" si="188" ref="Q1404:Q1413">(N1404-R1404)*6.21%*20%</f>
        <v>18750.003282</v>
      </c>
      <c r="R1404" s="48">
        <f aca="true" t="shared" si="189" ref="R1404:R1413">N1404*5%</f>
        <v>79455.90000000001</v>
      </c>
      <c r="S1404" s="48">
        <f>N1404/J1404</f>
        <v>1013.2742459988523</v>
      </c>
      <c r="T1404" s="2">
        <f>T1399</f>
        <v>4360</v>
      </c>
      <c r="U1404" s="4" t="s">
        <v>1338</v>
      </c>
      <c r="V1404" s="3"/>
    </row>
    <row r="1405" spans="1:22" ht="63" customHeight="1">
      <c r="A1405" s="43" t="s">
        <v>1165</v>
      </c>
      <c r="B1405" s="43" t="s">
        <v>954</v>
      </c>
      <c r="C1405" s="44" t="s">
        <v>1314</v>
      </c>
      <c r="D1405" s="43">
        <v>1929</v>
      </c>
      <c r="E1405" s="45" t="s">
        <v>77</v>
      </c>
      <c r="F1405" s="45" t="s">
        <v>349</v>
      </c>
      <c r="G1405" s="43">
        <v>3</v>
      </c>
      <c r="H1405" s="43">
        <v>3</v>
      </c>
      <c r="I1405" s="46">
        <v>2222.45</v>
      </c>
      <c r="J1405" s="46">
        <v>1567.33</v>
      </c>
      <c r="K1405" s="46">
        <v>849.19</v>
      </c>
      <c r="L1405" s="43">
        <v>41</v>
      </c>
      <c r="M1405" s="65" t="s">
        <v>351</v>
      </c>
      <c r="N1405" s="2">
        <v>1589118</v>
      </c>
      <c r="O1405" s="48">
        <f t="shared" si="186"/>
        <v>1415912.0835900002</v>
      </c>
      <c r="P1405" s="48">
        <f t="shared" si="187"/>
        <v>75000.013128</v>
      </c>
      <c r="Q1405" s="48">
        <f t="shared" si="188"/>
        <v>18750.003282</v>
      </c>
      <c r="R1405" s="48">
        <f t="shared" si="189"/>
        <v>79455.90000000001</v>
      </c>
      <c r="S1405" s="48">
        <f aca="true" t="shared" si="190" ref="S1405:S1411">N1405/J1405</f>
        <v>1013.9013481525908</v>
      </c>
      <c r="T1405" s="2">
        <f>T1400</f>
        <v>4360</v>
      </c>
      <c r="U1405" s="4" t="s">
        <v>1338</v>
      </c>
      <c r="V1405" s="3"/>
    </row>
    <row r="1406" spans="1:22" ht="63" customHeight="1">
      <c r="A1406" s="43" t="s">
        <v>1166</v>
      </c>
      <c r="B1406" s="43" t="s">
        <v>955</v>
      </c>
      <c r="C1406" s="44" t="s">
        <v>1315</v>
      </c>
      <c r="D1406" s="43">
        <v>1929</v>
      </c>
      <c r="E1406" s="45" t="s">
        <v>77</v>
      </c>
      <c r="F1406" s="45" t="s">
        <v>349</v>
      </c>
      <c r="G1406" s="43">
        <v>3</v>
      </c>
      <c r="H1406" s="43">
        <v>3</v>
      </c>
      <c r="I1406" s="46">
        <v>2190.85</v>
      </c>
      <c r="J1406" s="46">
        <v>1536.85</v>
      </c>
      <c r="K1406" s="46">
        <v>831.49</v>
      </c>
      <c r="L1406" s="43">
        <v>32</v>
      </c>
      <c r="M1406" s="65" t="s">
        <v>351</v>
      </c>
      <c r="N1406" s="2">
        <v>1988468</v>
      </c>
      <c r="O1406" s="48">
        <f t="shared" si="186"/>
        <v>1771734.9303400002</v>
      </c>
      <c r="P1406" s="48">
        <f t="shared" si="187"/>
        <v>93847.73572800001</v>
      </c>
      <c r="Q1406" s="48">
        <f t="shared" si="188"/>
        <v>23461.933932000004</v>
      </c>
      <c r="R1406" s="48">
        <f t="shared" si="189"/>
        <v>99423.40000000001</v>
      </c>
      <c r="S1406" s="48">
        <f t="shared" si="190"/>
        <v>1293.8595178449427</v>
      </c>
      <c r="T1406" s="2">
        <f>T1402</f>
        <v>4360</v>
      </c>
      <c r="U1406" s="4" t="s">
        <v>1338</v>
      </c>
      <c r="V1406" s="3"/>
    </row>
    <row r="1407" spans="1:22" ht="63" customHeight="1">
      <c r="A1407" s="43" t="s">
        <v>1167</v>
      </c>
      <c r="B1407" s="43" t="s">
        <v>956</v>
      </c>
      <c r="C1407" s="44" t="s">
        <v>1316</v>
      </c>
      <c r="D1407" s="43">
        <v>1929</v>
      </c>
      <c r="E1407" s="45" t="s">
        <v>77</v>
      </c>
      <c r="F1407" s="45" t="s">
        <v>349</v>
      </c>
      <c r="G1407" s="43">
        <v>3</v>
      </c>
      <c r="H1407" s="43">
        <v>3</v>
      </c>
      <c r="I1407" s="46">
        <v>2196.33</v>
      </c>
      <c r="J1407" s="46">
        <v>1540.86</v>
      </c>
      <c r="K1407" s="46">
        <v>927.03</v>
      </c>
      <c r="L1407" s="43">
        <v>46</v>
      </c>
      <c r="M1407" s="65" t="s">
        <v>351</v>
      </c>
      <c r="N1407" s="2">
        <v>1988468</v>
      </c>
      <c r="O1407" s="48">
        <f t="shared" si="186"/>
        <v>1771734.9303400002</v>
      </c>
      <c r="P1407" s="48">
        <f t="shared" si="187"/>
        <v>93847.73572800001</v>
      </c>
      <c r="Q1407" s="48">
        <f t="shared" si="188"/>
        <v>23461.933932000004</v>
      </c>
      <c r="R1407" s="48">
        <f t="shared" si="189"/>
        <v>99423.40000000001</v>
      </c>
      <c r="S1407" s="48">
        <f t="shared" si="190"/>
        <v>1290.4923224692704</v>
      </c>
      <c r="T1407" s="2">
        <f>T1404</f>
        <v>4360</v>
      </c>
      <c r="U1407" s="4" t="s">
        <v>1338</v>
      </c>
      <c r="V1407" s="3"/>
    </row>
    <row r="1408" spans="1:22" ht="63" customHeight="1">
      <c r="A1408" s="43" t="s">
        <v>1168</v>
      </c>
      <c r="B1408" s="43" t="s">
        <v>957</v>
      </c>
      <c r="C1408" s="44" t="s">
        <v>1317</v>
      </c>
      <c r="D1408" s="43">
        <v>1981</v>
      </c>
      <c r="E1408" s="45" t="s">
        <v>77</v>
      </c>
      <c r="F1408" s="45" t="s">
        <v>349</v>
      </c>
      <c r="G1408" s="43">
        <v>9</v>
      </c>
      <c r="H1408" s="43">
        <v>6</v>
      </c>
      <c r="I1408" s="46">
        <v>13982.41</v>
      </c>
      <c r="J1408" s="46">
        <v>12108.61</v>
      </c>
      <c r="K1408" s="46">
        <v>8247.49</v>
      </c>
      <c r="L1408" s="43">
        <v>220</v>
      </c>
      <c r="M1408" s="65" t="s">
        <v>411</v>
      </c>
      <c r="N1408" s="2">
        <v>1465230</v>
      </c>
      <c r="O1408" s="48">
        <f t="shared" si="186"/>
        <v>1305527.25615</v>
      </c>
      <c r="P1408" s="48">
        <f t="shared" si="187"/>
        <v>69152.99508000001</v>
      </c>
      <c r="Q1408" s="48">
        <f t="shared" si="188"/>
        <v>17288.248770000002</v>
      </c>
      <c r="R1408" s="48">
        <f t="shared" si="189"/>
        <v>73261.5</v>
      </c>
      <c r="S1408" s="48">
        <f t="shared" si="190"/>
        <v>121.00728324721004</v>
      </c>
      <c r="T1408" s="2">
        <f>T1405</f>
        <v>4360</v>
      </c>
      <c r="U1408" s="4" t="s">
        <v>1338</v>
      </c>
      <c r="V1408" s="3"/>
    </row>
    <row r="1409" spans="1:22" ht="63" customHeight="1">
      <c r="A1409" s="43" t="s">
        <v>1169</v>
      </c>
      <c r="B1409" s="43" t="s">
        <v>958</v>
      </c>
      <c r="C1409" s="44" t="s">
        <v>1318</v>
      </c>
      <c r="D1409" s="43">
        <v>1981</v>
      </c>
      <c r="E1409" s="45" t="s">
        <v>77</v>
      </c>
      <c r="F1409" s="45" t="s">
        <v>349</v>
      </c>
      <c r="G1409" s="43">
        <v>9</v>
      </c>
      <c r="H1409" s="43">
        <v>5</v>
      </c>
      <c r="I1409" s="46">
        <v>13063.69</v>
      </c>
      <c r="J1409" s="46">
        <v>9783.19</v>
      </c>
      <c r="K1409" s="46">
        <v>7454.89</v>
      </c>
      <c r="L1409" s="43">
        <v>183</v>
      </c>
      <c r="M1409" s="65" t="s">
        <v>411</v>
      </c>
      <c r="N1409" s="2">
        <v>1216409</v>
      </c>
      <c r="O1409" s="48">
        <f t="shared" si="186"/>
        <v>1083826.501045</v>
      </c>
      <c r="P1409" s="48">
        <f t="shared" si="187"/>
        <v>57409.63916400001</v>
      </c>
      <c r="Q1409" s="48">
        <f t="shared" si="188"/>
        <v>14352.409791000002</v>
      </c>
      <c r="R1409" s="48">
        <f t="shared" si="189"/>
        <v>60820.450000000004</v>
      </c>
      <c r="S1409" s="48">
        <f>N1409/J1409</f>
        <v>124.33664275149516</v>
      </c>
      <c r="T1409" s="2">
        <f>T1406</f>
        <v>4360</v>
      </c>
      <c r="U1409" s="4" t="s">
        <v>1338</v>
      </c>
      <c r="V1409" s="3"/>
    </row>
    <row r="1410" spans="1:22" ht="63" customHeight="1">
      <c r="A1410" s="43" t="s">
        <v>1170</v>
      </c>
      <c r="B1410" s="43" t="s">
        <v>959</v>
      </c>
      <c r="C1410" s="44" t="s">
        <v>1319</v>
      </c>
      <c r="D1410" s="43">
        <v>1984</v>
      </c>
      <c r="E1410" s="45" t="s">
        <v>77</v>
      </c>
      <c r="F1410" s="45" t="s">
        <v>349</v>
      </c>
      <c r="G1410" s="43">
        <v>9</v>
      </c>
      <c r="H1410" s="43">
        <v>10</v>
      </c>
      <c r="I1410" s="46">
        <v>23222.1</v>
      </c>
      <c r="J1410" s="46">
        <v>20024.3</v>
      </c>
      <c r="K1410" s="46">
        <v>14700.72</v>
      </c>
      <c r="L1410" s="43">
        <v>987</v>
      </c>
      <c r="M1410" s="65" t="s">
        <v>411</v>
      </c>
      <c r="N1410" s="2">
        <v>4619836</v>
      </c>
      <c r="O1410" s="48">
        <f t="shared" si="186"/>
        <v>4116296.9751800005</v>
      </c>
      <c r="P1410" s="48">
        <f t="shared" si="187"/>
        <v>218037.779856</v>
      </c>
      <c r="Q1410" s="48">
        <f t="shared" si="188"/>
        <v>54509.444964</v>
      </c>
      <c r="R1410" s="48">
        <f t="shared" si="189"/>
        <v>230991.80000000002</v>
      </c>
      <c r="S1410" s="48">
        <f t="shared" si="190"/>
        <v>230.71148554506274</v>
      </c>
      <c r="T1410" s="2">
        <f>T1407</f>
        <v>4360</v>
      </c>
      <c r="U1410" s="4" t="s">
        <v>1338</v>
      </c>
      <c r="V1410" s="3"/>
    </row>
    <row r="1411" spans="1:22" ht="33" customHeight="1">
      <c r="A1411" s="100" t="s">
        <v>1171</v>
      </c>
      <c r="B1411" s="100" t="s">
        <v>960</v>
      </c>
      <c r="C1411" s="88" t="s">
        <v>493</v>
      </c>
      <c r="D1411" s="100">
        <v>1929</v>
      </c>
      <c r="E1411" s="102" t="s">
        <v>77</v>
      </c>
      <c r="F1411" s="102" t="s">
        <v>349</v>
      </c>
      <c r="G1411" s="100">
        <v>2</v>
      </c>
      <c r="H1411" s="100">
        <v>2</v>
      </c>
      <c r="I1411" s="101">
        <v>1300.52</v>
      </c>
      <c r="J1411" s="101">
        <v>706.21</v>
      </c>
      <c r="K1411" s="101">
        <v>547.57</v>
      </c>
      <c r="L1411" s="100">
        <v>20</v>
      </c>
      <c r="M1411" s="65" t="s">
        <v>411</v>
      </c>
      <c r="N1411" s="2">
        <v>364771</v>
      </c>
      <c r="O1411" s="48">
        <f t="shared" si="186"/>
        <v>325012.78485500003</v>
      </c>
      <c r="P1411" s="48">
        <f t="shared" si="187"/>
        <v>17215.732116000003</v>
      </c>
      <c r="Q1411" s="48">
        <f t="shared" si="188"/>
        <v>4303.933029000001</v>
      </c>
      <c r="R1411" s="48">
        <f t="shared" si="189"/>
        <v>18238.55</v>
      </c>
      <c r="S1411" s="48">
        <f t="shared" si="190"/>
        <v>516.5191656872602</v>
      </c>
      <c r="T1411" s="2">
        <f>T1407</f>
        <v>4360</v>
      </c>
      <c r="U1411" s="4" t="s">
        <v>1338</v>
      </c>
      <c r="V1411" s="3"/>
    </row>
    <row r="1412" spans="1:22" ht="45" customHeight="1">
      <c r="A1412" s="100"/>
      <c r="B1412" s="100"/>
      <c r="C1412" s="88"/>
      <c r="D1412" s="100"/>
      <c r="E1412" s="102"/>
      <c r="F1412" s="102"/>
      <c r="G1412" s="100"/>
      <c r="H1412" s="100"/>
      <c r="I1412" s="101"/>
      <c r="J1412" s="101"/>
      <c r="K1412" s="101"/>
      <c r="L1412" s="100"/>
      <c r="M1412" s="65" t="s">
        <v>453</v>
      </c>
      <c r="N1412" s="2">
        <v>134006</v>
      </c>
      <c r="O1412" s="48">
        <f t="shared" si="186"/>
        <v>119400.01603</v>
      </c>
      <c r="P1412" s="48">
        <f t="shared" si="187"/>
        <v>6324.547176</v>
      </c>
      <c r="Q1412" s="48">
        <f t="shared" si="188"/>
        <v>1581.136794</v>
      </c>
      <c r="R1412" s="48">
        <f t="shared" si="189"/>
        <v>6700.3</v>
      </c>
      <c r="S1412" s="48">
        <f>N1412/J1411</f>
        <v>189.7537559649396</v>
      </c>
      <c r="T1412" s="2">
        <f>T1409</f>
        <v>4360</v>
      </c>
      <c r="U1412" s="4" t="s">
        <v>1338</v>
      </c>
      <c r="V1412" s="3"/>
    </row>
    <row r="1413" spans="1:22" ht="33" customHeight="1">
      <c r="A1413" s="100"/>
      <c r="B1413" s="100"/>
      <c r="C1413" s="88"/>
      <c r="D1413" s="100"/>
      <c r="E1413" s="102"/>
      <c r="F1413" s="102"/>
      <c r="G1413" s="100"/>
      <c r="H1413" s="100"/>
      <c r="I1413" s="101"/>
      <c r="J1413" s="101"/>
      <c r="K1413" s="101"/>
      <c r="L1413" s="100"/>
      <c r="M1413" s="65" t="s">
        <v>350</v>
      </c>
      <c r="N1413" s="2">
        <v>136225</v>
      </c>
      <c r="O1413" s="48">
        <f t="shared" si="186"/>
        <v>121377.15612500001</v>
      </c>
      <c r="P1413" s="48">
        <f t="shared" si="187"/>
        <v>6429.275100000001</v>
      </c>
      <c r="Q1413" s="48">
        <f t="shared" si="188"/>
        <v>1607.3187750000002</v>
      </c>
      <c r="R1413" s="48">
        <f t="shared" si="189"/>
        <v>6811.25</v>
      </c>
      <c r="S1413" s="48">
        <f>N1413/J1411</f>
        <v>192.8958808286487</v>
      </c>
      <c r="T1413" s="2">
        <f>T1409</f>
        <v>4360</v>
      </c>
      <c r="U1413" s="4" t="s">
        <v>1338</v>
      </c>
      <c r="V1413" s="3"/>
    </row>
    <row r="1414" spans="1:22" ht="18" customHeight="1">
      <c r="A1414" s="100"/>
      <c r="B1414" s="100"/>
      <c r="C1414" s="88"/>
      <c r="D1414" s="100"/>
      <c r="E1414" s="102"/>
      <c r="F1414" s="102"/>
      <c r="G1414" s="100"/>
      <c r="H1414" s="100"/>
      <c r="I1414" s="101"/>
      <c r="J1414" s="101"/>
      <c r="K1414" s="101"/>
      <c r="L1414" s="100"/>
      <c r="M1414" s="65" t="s">
        <v>67</v>
      </c>
      <c r="N1414" s="2">
        <f>SUM(N1411:N1413)</f>
        <v>635002</v>
      </c>
      <c r="O1414" s="2">
        <f>SUM(O1411:O1413)</f>
        <v>565789.95701</v>
      </c>
      <c r="P1414" s="2">
        <f>SUM(P1411:P1413)</f>
        <v>29969.554392000005</v>
      </c>
      <c r="Q1414" s="2">
        <f>SUM(Q1411:Q1413)</f>
        <v>7492.388598000001</v>
      </c>
      <c r="R1414" s="2">
        <f>SUM(R1411:R1413)</f>
        <v>31750.1</v>
      </c>
      <c r="S1414" s="48">
        <f>N1414/J1411</f>
        <v>899.1688024808484</v>
      </c>
      <c r="T1414" s="2">
        <f>T1409</f>
        <v>4360</v>
      </c>
      <c r="U1414" s="4"/>
      <c r="V1414" s="3"/>
    </row>
    <row r="1415" spans="1:22" ht="60.75" customHeight="1">
      <c r="A1415" s="43" t="s">
        <v>1172</v>
      </c>
      <c r="B1415" s="43" t="s">
        <v>961</v>
      </c>
      <c r="C1415" s="44" t="s">
        <v>494</v>
      </c>
      <c r="D1415" s="43">
        <v>1976</v>
      </c>
      <c r="E1415" s="45" t="s">
        <v>77</v>
      </c>
      <c r="F1415" s="45" t="s">
        <v>358</v>
      </c>
      <c r="G1415" s="43">
        <v>9</v>
      </c>
      <c r="H1415" s="43">
        <v>3</v>
      </c>
      <c r="I1415" s="46">
        <v>7525.45</v>
      </c>
      <c r="J1415" s="46">
        <v>5740.47</v>
      </c>
      <c r="K1415" s="46">
        <v>4644.67</v>
      </c>
      <c r="L1415" s="43">
        <v>107</v>
      </c>
      <c r="M1415" s="65" t="s">
        <v>411</v>
      </c>
      <c r="N1415" s="2">
        <v>1386708</v>
      </c>
      <c r="O1415" s="48">
        <f>(N1415-R1415)*93.79%</f>
        <v>1235563.76154</v>
      </c>
      <c r="P1415" s="48">
        <f>(N1415-R1415)*6.21%*80%</f>
        <v>65447.07076800001</v>
      </c>
      <c r="Q1415" s="48">
        <f>(N1415-R1415)*6.21%*20%</f>
        <v>16361.767692000003</v>
      </c>
      <c r="R1415" s="48">
        <f>N1415*5%</f>
        <v>69335.40000000001</v>
      </c>
      <c r="S1415" s="48">
        <f>N1415/J1415</f>
        <v>241.5669797072365</v>
      </c>
      <c r="T1415" s="2">
        <f>T1410</f>
        <v>4360</v>
      </c>
      <c r="U1415" s="4" t="s">
        <v>1338</v>
      </c>
      <c r="V1415" s="3"/>
    </row>
    <row r="1416" spans="1:22" ht="40.5" customHeight="1">
      <c r="A1416" s="100" t="s">
        <v>1173</v>
      </c>
      <c r="B1416" s="100" t="s">
        <v>962</v>
      </c>
      <c r="C1416" s="88" t="s">
        <v>495</v>
      </c>
      <c r="D1416" s="100">
        <v>1976</v>
      </c>
      <c r="E1416" s="102" t="s">
        <v>77</v>
      </c>
      <c r="F1416" s="102" t="s">
        <v>358</v>
      </c>
      <c r="G1416" s="100">
        <v>5</v>
      </c>
      <c r="H1416" s="100">
        <v>6</v>
      </c>
      <c r="I1416" s="101">
        <v>5834.57</v>
      </c>
      <c r="J1416" s="101">
        <v>4270.47</v>
      </c>
      <c r="K1416" s="101">
        <v>3298.55</v>
      </c>
      <c r="L1416" s="100">
        <v>81</v>
      </c>
      <c r="M1416" s="65" t="s">
        <v>351</v>
      </c>
      <c r="N1416" s="2">
        <v>753574</v>
      </c>
      <c r="O1416" s="48">
        <f>(N1416-R1416)*93.79%</f>
        <v>671438.2018700001</v>
      </c>
      <c r="P1416" s="48">
        <f>(N1416-R1416)*6.21%*80%</f>
        <v>35565.678504</v>
      </c>
      <c r="Q1416" s="48">
        <f>(N1416-R1416)*6.21%*20%</f>
        <v>8891.419626</v>
      </c>
      <c r="R1416" s="48">
        <f>N1416*5%</f>
        <v>37678.700000000004</v>
      </c>
      <c r="S1416" s="48">
        <f>N1416/J1416</f>
        <v>176.46160727039413</v>
      </c>
      <c r="T1416" s="2">
        <f>T1411</f>
        <v>4360</v>
      </c>
      <c r="U1416" s="4" t="s">
        <v>1338</v>
      </c>
      <c r="V1416" s="3"/>
    </row>
    <row r="1417" spans="1:22" ht="40.5" customHeight="1">
      <c r="A1417" s="100"/>
      <c r="B1417" s="100"/>
      <c r="C1417" s="88"/>
      <c r="D1417" s="100"/>
      <c r="E1417" s="102"/>
      <c r="F1417" s="102"/>
      <c r="G1417" s="100"/>
      <c r="H1417" s="100"/>
      <c r="I1417" s="101"/>
      <c r="J1417" s="101"/>
      <c r="K1417" s="101"/>
      <c r="L1417" s="100"/>
      <c r="M1417" s="65" t="s">
        <v>411</v>
      </c>
      <c r="N1417" s="2">
        <v>876272</v>
      </c>
      <c r="O1417" s="48">
        <f>(N1417-R1417)*93.79%</f>
        <v>780762.7333600001</v>
      </c>
      <c r="P1417" s="48">
        <f>(N1417-R1417)*6.21%*80%</f>
        <v>41356.53331200001</v>
      </c>
      <c r="Q1417" s="48">
        <f>(N1417-R1417)*6.21%*20%</f>
        <v>10339.133328000002</v>
      </c>
      <c r="R1417" s="48">
        <f>N1417*5%</f>
        <v>43813.600000000006</v>
      </c>
      <c r="S1417" s="48">
        <f>N1417/J1416</f>
        <v>205.1933393748229</v>
      </c>
      <c r="T1417" s="2">
        <f>T1413</f>
        <v>4360</v>
      </c>
      <c r="U1417" s="4" t="s">
        <v>1338</v>
      </c>
      <c r="V1417" s="3"/>
    </row>
    <row r="1418" spans="1:22" ht="18" customHeight="1">
      <c r="A1418" s="100"/>
      <c r="B1418" s="100"/>
      <c r="C1418" s="88"/>
      <c r="D1418" s="100"/>
      <c r="E1418" s="102"/>
      <c r="F1418" s="102"/>
      <c r="G1418" s="100"/>
      <c r="H1418" s="100"/>
      <c r="I1418" s="101"/>
      <c r="J1418" s="101"/>
      <c r="K1418" s="101"/>
      <c r="L1418" s="100"/>
      <c r="M1418" s="65" t="s">
        <v>67</v>
      </c>
      <c r="N1418" s="2">
        <f>SUM(N1416:N1417)</f>
        <v>1629846</v>
      </c>
      <c r="O1418" s="2">
        <f>SUM(O1416:O1417)</f>
        <v>1452200.9352300002</v>
      </c>
      <c r="P1418" s="2">
        <f>SUM(P1416:P1417)</f>
        <v>76922.21181600001</v>
      </c>
      <c r="Q1418" s="2">
        <f>SUM(Q1416:Q1417)</f>
        <v>19230.552954000003</v>
      </c>
      <c r="R1418" s="2">
        <f>SUM(R1416:R1417)</f>
        <v>81492.30000000002</v>
      </c>
      <c r="S1418" s="48">
        <f>N1418/J1416</f>
        <v>381.654946645217</v>
      </c>
      <c r="T1418" s="2">
        <f>T1413</f>
        <v>4360</v>
      </c>
      <c r="U1418" s="4"/>
      <c r="V1418" s="3"/>
    </row>
    <row r="1419" spans="1:22" ht="71.25" customHeight="1">
      <c r="A1419" s="43" t="s">
        <v>1174</v>
      </c>
      <c r="B1419" s="43" t="s">
        <v>963</v>
      </c>
      <c r="C1419" s="44" t="s">
        <v>496</v>
      </c>
      <c r="D1419" s="43">
        <v>1976</v>
      </c>
      <c r="E1419" s="45" t="s">
        <v>77</v>
      </c>
      <c r="F1419" s="45" t="s">
        <v>358</v>
      </c>
      <c r="G1419" s="43">
        <v>5</v>
      </c>
      <c r="H1419" s="43">
        <v>4</v>
      </c>
      <c r="I1419" s="46">
        <v>4163.3</v>
      </c>
      <c r="J1419" s="46">
        <v>3072.3</v>
      </c>
      <c r="K1419" s="46">
        <v>2232.24</v>
      </c>
      <c r="L1419" s="43">
        <v>60</v>
      </c>
      <c r="M1419" s="65" t="s">
        <v>411</v>
      </c>
      <c r="N1419" s="2">
        <v>757624</v>
      </c>
      <c r="O1419" s="48">
        <f>(N1419-R1419)*93.79%</f>
        <v>675046.7721200001</v>
      </c>
      <c r="P1419" s="48">
        <f aca="true" t="shared" si="191" ref="P1419:P1425">(N1419-R1419)*6.21%*80%</f>
        <v>35756.822304</v>
      </c>
      <c r="Q1419" s="48">
        <f aca="true" t="shared" si="192" ref="Q1419:Q1425">(N1419-R1419)*6.21%*20%</f>
        <v>8939.205576</v>
      </c>
      <c r="R1419" s="48">
        <f aca="true" t="shared" si="193" ref="R1419:R1425">N1419*5%</f>
        <v>37881.200000000004</v>
      </c>
      <c r="S1419" s="48">
        <f aca="true" t="shared" si="194" ref="S1419:S1424">N1419/J1419</f>
        <v>246.598313966735</v>
      </c>
      <c r="T1419" s="2">
        <f>T1415</f>
        <v>4360</v>
      </c>
      <c r="U1419" s="4" t="s">
        <v>1338</v>
      </c>
      <c r="V1419" s="3"/>
    </row>
    <row r="1420" spans="1:22" ht="70.5" customHeight="1">
      <c r="A1420" s="43" t="s">
        <v>1175</v>
      </c>
      <c r="B1420" s="43" t="s">
        <v>964</v>
      </c>
      <c r="C1420" s="44" t="s">
        <v>497</v>
      </c>
      <c r="D1420" s="43">
        <v>1969</v>
      </c>
      <c r="E1420" s="45" t="s">
        <v>77</v>
      </c>
      <c r="F1420" s="45" t="s">
        <v>349</v>
      </c>
      <c r="G1420" s="43">
        <v>5</v>
      </c>
      <c r="H1420" s="43">
        <v>6</v>
      </c>
      <c r="I1420" s="46">
        <v>6310.69</v>
      </c>
      <c r="J1420" s="46">
        <v>4563.86</v>
      </c>
      <c r="K1420" s="46">
        <v>3352.09</v>
      </c>
      <c r="L1420" s="43">
        <v>101</v>
      </c>
      <c r="M1420" s="65" t="s">
        <v>411</v>
      </c>
      <c r="N1420" s="2">
        <v>1363414</v>
      </c>
      <c r="O1420" s="48">
        <v>1214808</v>
      </c>
      <c r="P1420" s="48">
        <f t="shared" si="191"/>
        <v>64347.687144</v>
      </c>
      <c r="Q1420" s="48">
        <f t="shared" si="192"/>
        <v>16086.921786</v>
      </c>
      <c r="R1420" s="48">
        <f t="shared" si="193"/>
        <v>68170.7</v>
      </c>
      <c r="S1420" s="48">
        <f t="shared" si="194"/>
        <v>298.741416257291</v>
      </c>
      <c r="T1420" s="2">
        <f>T1416</f>
        <v>4360</v>
      </c>
      <c r="U1420" s="4" t="s">
        <v>1338</v>
      </c>
      <c r="V1420" s="3"/>
    </row>
    <row r="1421" spans="1:22" ht="71.25" customHeight="1">
      <c r="A1421" s="43" t="s">
        <v>1176</v>
      </c>
      <c r="B1421" s="43" t="s">
        <v>965</v>
      </c>
      <c r="C1421" s="44" t="s">
        <v>498</v>
      </c>
      <c r="D1421" s="43">
        <v>1976</v>
      </c>
      <c r="E1421" s="45" t="s">
        <v>77</v>
      </c>
      <c r="F1421" s="45" t="s">
        <v>349</v>
      </c>
      <c r="G1421" s="43">
        <v>5</v>
      </c>
      <c r="H1421" s="43">
        <v>6</v>
      </c>
      <c r="I1421" s="46">
        <v>5807.57</v>
      </c>
      <c r="J1421" s="46">
        <v>4252.77</v>
      </c>
      <c r="K1421" s="46">
        <v>3110.76</v>
      </c>
      <c r="L1421" s="43">
        <v>83</v>
      </c>
      <c r="M1421" s="65" t="s">
        <v>411</v>
      </c>
      <c r="N1421" s="2">
        <v>876272</v>
      </c>
      <c r="O1421" s="48">
        <v>780762</v>
      </c>
      <c r="P1421" s="48">
        <f t="shared" si="191"/>
        <v>41356.53331200001</v>
      </c>
      <c r="Q1421" s="48">
        <f t="shared" si="192"/>
        <v>10339.133328000002</v>
      </c>
      <c r="R1421" s="48">
        <f t="shared" si="193"/>
        <v>43813.600000000006</v>
      </c>
      <c r="S1421" s="48">
        <f t="shared" si="194"/>
        <v>206.04735266661493</v>
      </c>
      <c r="T1421" s="2">
        <f>T1417</f>
        <v>4360</v>
      </c>
      <c r="U1421" s="4" t="s">
        <v>1338</v>
      </c>
      <c r="V1421" s="3"/>
    </row>
    <row r="1422" spans="1:22" ht="72.75" customHeight="1">
      <c r="A1422" s="43" t="s">
        <v>1177</v>
      </c>
      <c r="B1422" s="43" t="s">
        <v>966</v>
      </c>
      <c r="C1422" s="44" t="s">
        <v>1264</v>
      </c>
      <c r="D1422" s="43">
        <v>1976</v>
      </c>
      <c r="E1422" s="45" t="s">
        <v>77</v>
      </c>
      <c r="F1422" s="45" t="s">
        <v>349</v>
      </c>
      <c r="G1422" s="43">
        <v>5</v>
      </c>
      <c r="H1422" s="43">
        <v>6</v>
      </c>
      <c r="I1422" s="46">
        <v>6112.23</v>
      </c>
      <c r="J1422" s="46">
        <v>4202.23</v>
      </c>
      <c r="K1422" s="46">
        <v>3625.59</v>
      </c>
      <c r="L1422" s="43">
        <v>80</v>
      </c>
      <c r="M1422" s="65" t="s">
        <v>411</v>
      </c>
      <c r="N1422" s="2">
        <v>1291397</v>
      </c>
      <c r="O1422" s="48">
        <f>(N1422-R1422)*93.79%</f>
        <v>1150641.183985</v>
      </c>
      <c r="P1422" s="48">
        <f t="shared" si="191"/>
        <v>60948.772812</v>
      </c>
      <c r="Q1422" s="48">
        <f t="shared" si="192"/>
        <v>15237.193203</v>
      </c>
      <c r="R1422" s="48">
        <f t="shared" si="193"/>
        <v>64569.850000000006</v>
      </c>
      <c r="S1422" s="48">
        <f t="shared" si="194"/>
        <v>307.31230798885355</v>
      </c>
      <c r="T1422" s="2">
        <f>T1419</f>
        <v>4360</v>
      </c>
      <c r="U1422" s="4" t="s">
        <v>1338</v>
      </c>
      <c r="V1422" s="3"/>
    </row>
    <row r="1423" spans="1:22" ht="60.75" customHeight="1">
      <c r="A1423" s="43" t="s">
        <v>1178</v>
      </c>
      <c r="B1423" s="43" t="s">
        <v>967</v>
      </c>
      <c r="C1423" s="44" t="s">
        <v>27</v>
      </c>
      <c r="D1423" s="43">
        <v>1989</v>
      </c>
      <c r="E1423" s="45" t="s">
        <v>77</v>
      </c>
      <c r="F1423" s="45" t="s">
        <v>349</v>
      </c>
      <c r="G1423" s="43">
        <v>10</v>
      </c>
      <c r="H1423" s="43">
        <v>7</v>
      </c>
      <c r="I1423" s="46">
        <v>20919.26</v>
      </c>
      <c r="J1423" s="46">
        <v>16331</v>
      </c>
      <c r="K1423" s="46">
        <v>12569.73</v>
      </c>
      <c r="L1423" s="43">
        <v>736</v>
      </c>
      <c r="M1423" s="65" t="s">
        <v>868</v>
      </c>
      <c r="N1423" s="2">
        <v>3086000</v>
      </c>
      <c r="O1423" s="48">
        <f>(N1423-R1423)*93.79%</f>
        <v>2749641.43</v>
      </c>
      <c r="P1423" s="48">
        <f t="shared" si="191"/>
        <v>145646.856</v>
      </c>
      <c r="Q1423" s="48">
        <f t="shared" si="192"/>
        <v>36411.714</v>
      </c>
      <c r="R1423" s="48">
        <f t="shared" si="193"/>
        <v>154300</v>
      </c>
      <c r="S1423" s="48">
        <f t="shared" si="194"/>
        <v>188.9657706202927</v>
      </c>
      <c r="T1423" s="2">
        <f>T1420</f>
        <v>4360</v>
      </c>
      <c r="U1423" s="4" t="s">
        <v>1338</v>
      </c>
      <c r="V1423" s="3"/>
    </row>
    <row r="1424" spans="1:22" ht="27" customHeight="1">
      <c r="A1424" s="100" t="s">
        <v>1179</v>
      </c>
      <c r="B1424" s="100" t="s">
        <v>968</v>
      </c>
      <c r="C1424" s="88" t="s">
        <v>29</v>
      </c>
      <c r="D1424" s="100">
        <v>1988</v>
      </c>
      <c r="E1424" s="102" t="s">
        <v>77</v>
      </c>
      <c r="F1424" s="102" t="s">
        <v>358</v>
      </c>
      <c r="G1424" s="100">
        <v>10</v>
      </c>
      <c r="H1424" s="100">
        <v>11</v>
      </c>
      <c r="I1424" s="101">
        <v>32992.68</v>
      </c>
      <c r="J1424" s="101">
        <v>25523</v>
      </c>
      <c r="K1424" s="101">
        <v>18617.49</v>
      </c>
      <c r="L1424" s="100">
        <v>1193</v>
      </c>
      <c r="M1424" s="65" t="s">
        <v>351</v>
      </c>
      <c r="N1424" s="2">
        <v>3300000</v>
      </c>
      <c r="O1424" s="48">
        <f>(N1424-R1424)*93.79%</f>
        <v>2940316.5</v>
      </c>
      <c r="P1424" s="48">
        <f t="shared" si="191"/>
        <v>155746.80000000002</v>
      </c>
      <c r="Q1424" s="48">
        <f t="shared" si="192"/>
        <v>38936.700000000004</v>
      </c>
      <c r="R1424" s="48">
        <f t="shared" si="193"/>
        <v>165000</v>
      </c>
      <c r="S1424" s="48">
        <f t="shared" si="194"/>
        <v>129.29514555498963</v>
      </c>
      <c r="T1424" s="2">
        <f>T1421</f>
        <v>4360</v>
      </c>
      <c r="U1424" s="4" t="s">
        <v>1338</v>
      </c>
      <c r="V1424" s="3"/>
    </row>
    <row r="1425" spans="1:22" ht="57" customHeight="1">
      <c r="A1425" s="100"/>
      <c r="B1425" s="100"/>
      <c r="C1425" s="88"/>
      <c r="D1425" s="100"/>
      <c r="E1425" s="102"/>
      <c r="F1425" s="102"/>
      <c r="G1425" s="100"/>
      <c r="H1425" s="100"/>
      <c r="I1425" s="101"/>
      <c r="J1425" s="101"/>
      <c r="K1425" s="101"/>
      <c r="L1425" s="100"/>
      <c r="M1425" s="65" t="s">
        <v>1352</v>
      </c>
      <c r="N1425" s="2">
        <v>8600000</v>
      </c>
      <c r="O1425" s="48">
        <f>(N1425-R1425)*93.79%</f>
        <v>7662643.000000001</v>
      </c>
      <c r="P1425" s="48">
        <f t="shared" si="191"/>
        <v>405885.60000000003</v>
      </c>
      <c r="Q1425" s="48">
        <f t="shared" si="192"/>
        <v>101471.40000000001</v>
      </c>
      <c r="R1425" s="48">
        <f t="shared" si="193"/>
        <v>430000</v>
      </c>
      <c r="S1425" s="48">
        <f>N1425/J1424</f>
        <v>336.9509853857305</v>
      </c>
      <c r="T1425" s="2">
        <f>T1421</f>
        <v>4360</v>
      </c>
      <c r="U1425" s="4" t="s">
        <v>1338</v>
      </c>
      <c r="V1425" s="3"/>
    </row>
    <row r="1426" spans="1:22" ht="18" customHeight="1">
      <c r="A1426" s="100"/>
      <c r="B1426" s="100"/>
      <c r="C1426" s="88"/>
      <c r="D1426" s="100"/>
      <c r="E1426" s="102"/>
      <c r="F1426" s="102"/>
      <c r="G1426" s="100"/>
      <c r="H1426" s="100"/>
      <c r="I1426" s="101"/>
      <c r="J1426" s="101"/>
      <c r="K1426" s="101"/>
      <c r="L1426" s="100"/>
      <c r="M1426" s="65" t="s">
        <v>67</v>
      </c>
      <c r="N1426" s="2">
        <f>SUM(N1424:N1425)</f>
        <v>11900000</v>
      </c>
      <c r="O1426" s="2">
        <f>SUM(O1424:O1425)</f>
        <v>10602959.5</v>
      </c>
      <c r="P1426" s="2">
        <f>SUM(P1424:P1425)</f>
        <v>561632.4</v>
      </c>
      <c r="Q1426" s="2">
        <f>SUM(Q1424:Q1425)</f>
        <v>140408.1</v>
      </c>
      <c r="R1426" s="2">
        <f>SUM(R1424:R1425)</f>
        <v>595000</v>
      </c>
      <c r="S1426" s="48">
        <f>N1426/J1424</f>
        <v>466.24613094072015</v>
      </c>
      <c r="T1426" s="2">
        <f>T1421</f>
        <v>4360</v>
      </c>
      <c r="U1426" s="4"/>
      <c r="V1426" s="3"/>
    </row>
    <row r="1427" spans="1:22" ht="60.75" customHeight="1">
      <c r="A1427" s="43" t="s">
        <v>1180</v>
      </c>
      <c r="B1427" s="43" t="s">
        <v>969</v>
      </c>
      <c r="C1427" s="44" t="s">
        <v>30</v>
      </c>
      <c r="D1427" s="43">
        <v>1988</v>
      </c>
      <c r="E1427" s="45" t="s">
        <v>77</v>
      </c>
      <c r="F1427" s="45" t="s">
        <v>358</v>
      </c>
      <c r="G1427" s="43" t="s">
        <v>867</v>
      </c>
      <c r="H1427" s="43">
        <v>9</v>
      </c>
      <c r="I1427" s="46">
        <v>21545.26</v>
      </c>
      <c r="J1427" s="46">
        <v>20871</v>
      </c>
      <c r="K1427" s="46">
        <v>15559.04</v>
      </c>
      <c r="L1427" s="43">
        <v>1001</v>
      </c>
      <c r="M1427" s="65" t="s">
        <v>351</v>
      </c>
      <c r="N1427" s="2">
        <v>2700000</v>
      </c>
      <c r="O1427" s="48">
        <f>(N1427-R1427)*93.79%</f>
        <v>2405713.5</v>
      </c>
      <c r="P1427" s="48">
        <f aca="true" t="shared" si="195" ref="P1427:P1449">(N1427-R1427)*6.21%*80%</f>
        <v>127429.20000000001</v>
      </c>
      <c r="Q1427" s="48">
        <f aca="true" t="shared" si="196" ref="Q1427:Q1449">(N1427-R1427)*6.21%*20%</f>
        <v>31857.300000000003</v>
      </c>
      <c r="R1427" s="48">
        <f aca="true" t="shared" si="197" ref="R1427:R1452">N1427*5%</f>
        <v>135000</v>
      </c>
      <c r="S1427" s="48">
        <f>N1427/J1427</f>
        <v>129.36610608020698</v>
      </c>
      <c r="T1427" s="2">
        <f>T1422</f>
        <v>4360</v>
      </c>
      <c r="U1427" s="4" t="s">
        <v>1338</v>
      </c>
      <c r="V1427" s="3"/>
    </row>
    <row r="1428" spans="1:22" ht="60.75" customHeight="1">
      <c r="A1428" s="43" t="s">
        <v>1181</v>
      </c>
      <c r="B1428" s="43" t="s">
        <v>970</v>
      </c>
      <c r="C1428" s="44" t="s">
        <v>28</v>
      </c>
      <c r="D1428" s="43">
        <v>1984</v>
      </c>
      <c r="E1428" s="45" t="s">
        <v>77</v>
      </c>
      <c r="F1428" s="45" t="s">
        <v>358</v>
      </c>
      <c r="G1428" s="43">
        <v>9</v>
      </c>
      <c r="H1428" s="43">
        <v>6</v>
      </c>
      <c r="I1428" s="46">
        <v>14949.75</v>
      </c>
      <c r="J1428" s="46">
        <v>11376</v>
      </c>
      <c r="K1428" s="46">
        <v>9400.04</v>
      </c>
      <c r="L1428" s="43">
        <v>551</v>
      </c>
      <c r="M1428" s="65" t="s">
        <v>868</v>
      </c>
      <c r="N1428" s="2">
        <v>4340000</v>
      </c>
      <c r="O1428" s="48">
        <v>3866961</v>
      </c>
      <c r="P1428" s="48">
        <f t="shared" si="195"/>
        <v>204830.64</v>
      </c>
      <c r="Q1428" s="48">
        <f t="shared" si="196"/>
        <v>51207.66</v>
      </c>
      <c r="R1428" s="48">
        <f t="shared" si="197"/>
        <v>217000</v>
      </c>
      <c r="S1428" s="48">
        <f aca="true" t="shared" si="198" ref="S1428:S1453">N1428/J1428</f>
        <v>381.5049226441632</v>
      </c>
      <c r="T1428" s="2">
        <f>T1424</f>
        <v>4360</v>
      </c>
      <c r="U1428" s="4" t="s">
        <v>1338</v>
      </c>
      <c r="V1428" s="3"/>
    </row>
    <row r="1429" spans="1:22" ht="60.75" customHeight="1">
      <c r="A1429" s="43" t="s">
        <v>1182</v>
      </c>
      <c r="B1429" s="43" t="s">
        <v>971</v>
      </c>
      <c r="C1429" s="44" t="s">
        <v>31</v>
      </c>
      <c r="D1429" s="43">
        <v>1984</v>
      </c>
      <c r="E1429" s="45" t="s">
        <v>77</v>
      </c>
      <c r="F1429" s="45" t="s">
        <v>358</v>
      </c>
      <c r="G1429" s="43">
        <v>9</v>
      </c>
      <c r="H1429" s="43">
        <v>11</v>
      </c>
      <c r="I1429" s="46">
        <v>28817.6</v>
      </c>
      <c r="J1429" s="46">
        <v>22160</v>
      </c>
      <c r="K1429" s="46">
        <v>17417.61</v>
      </c>
      <c r="L1429" s="43">
        <v>1070</v>
      </c>
      <c r="M1429" s="65" t="s">
        <v>868</v>
      </c>
      <c r="N1429" s="2">
        <v>7700000</v>
      </c>
      <c r="O1429" s="48">
        <f>(N1429-R1429)*93.79%</f>
        <v>6860738.500000001</v>
      </c>
      <c r="P1429" s="48">
        <f t="shared" si="195"/>
        <v>363409.2</v>
      </c>
      <c r="Q1429" s="48">
        <f t="shared" si="196"/>
        <v>90852.3</v>
      </c>
      <c r="R1429" s="48">
        <f t="shared" si="197"/>
        <v>385000</v>
      </c>
      <c r="S1429" s="48">
        <f t="shared" si="198"/>
        <v>347.47292418772565</v>
      </c>
      <c r="T1429" s="2">
        <f aca="true" t="shared" si="199" ref="T1429:T1458">T1426</f>
        <v>4360</v>
      </c>
      <c r="U1429" s="4" t="s">
        <v>1338</v>
      </c>
      <c r="V1429" s="3"/>
    </row>
    <row r="1430" spans="1:22" ht="60.75" customHeight="1">
      <c r="A1430" s="43" t="s">
        <v>1183</v>
      </c>
      <c r="B1430" s="43" t="s">
        <v>972</v>
      </c>
      <c r="C1430" s="44" t="s">
        <v>478</v>
      </c>
      <c r="D1430" s="43">
        <v>1986</v>
      </c>
      <c r="E1430" s="45" t="s">
        <v>77</v>
      </c>
      <c r="F1430" s="45" t="s">
        <v>358</v>
      </c>
      <c r="G1430" s="43">
        <v>9</v>
      </c>
      <c r="H1430" s="43">
        <v>7</v>
      </c>
      <c r="I1430" s="46">
        <v>18151.14</v>
      </c>
      <c r="J1430" s="46">
        <v>13585.14</v>
      </c>
      <c r="K1430" s="46">
        <v>11842.46</v>
      </c>
      <c r="L1430" s="43">
        <v>700</v>
      </c>
      <c r="M1430" s="65" t="s">
        <v>351</v>
      </c>
      <c r="N1430" s="2">
        <v>1232555</v>
      </c>
      <c r="O1430" s="48">
        <v>1098212</v>
      </c>
      <c r="P1430" s="48">
        <f t="shared" si="195"/>
        <v>58171.66578000001</v>
      </c>
      <c r="Q1430" s="48">
        <f t="shared" si="196"/>
        <v>14542.916445000003</v>
      </c>
      <c r="R1430" s="48">
        <f t="shared" si="197"/>
        <v>61627.75</v>
      </c>
      <c r="S1430" s="48">
        <f t="shared" si="198"/>
        <v>90.72817799448515</v>
      </c>
      <c r="T1430" s="2">
        <f t="shared" si="199"/>
        <v>4360</v>
      </c>
      <c r="U1430" s="4" t="s">
        <v>1338</v>
      </c>
      <c r="V1430" s="3"/>
    </row>
    <row r="1431" spans="1:22" ht="60.75" customHeight="1">
      <c r="A1431" s="43" t="s">
        <v>1184</v>
      </c>
      <c r="B1431" s="43" t="s">
        <v>973</v>
      </c>
      <c r="C1431" s="44" t="s">
        <v>479</v>
      </c>
      <c r="D1431" s="43">
        <v>1988</v>
      </c>
      <c r="E1431" s="45" t="s">
        <v>77</v>
      </c>
      <c r="F1431" s="45" t="s">
        <v>358</v>
      </c>
      <c r="G1431" s="43">
        <v>9</v>
      </c>
      <c r="H1431" s="43">
        <v>9</v>
      </c>
      <c r="I1431" s="46">
        <v>22339</v>
      </c>
      <c r="J1431" s="46">
        <v>17731.3</v>
      </c>
      <c r="K1431" s="46">
        <v>13372.23</v>
      </c>
      <c r="L1431" s="43">
        <v>910</v>
      </c>
      <c r="M1431" s="65" t="s">
        <v>351</v>
      </c>
      <c r="N1431" s="2">
        <v>2016030</v>
      </c>
      <c r="O1431" s="48">
        <v>1796292</v>
      </c>
      <c r="P1431" s="48">
        <f t="shared" si="195"/>
        <v>95148.55188000001</v>
      </c>
      <c r="Q1431" s="48">
        <f t="shared" si="196"/>
        <v>23787.137970000003</v>
      </c>
      <c r="R1431" s="48">
        <f t="shared" si="197"/>
        <v>100801.5</v>
      </c>
      <c r="S1431" s="48">
        <f t="shared" si="198"/>
        <v>113.69893916407709</v>
      </c>
      <c r="T1431" s="2">
        <f t="shared" si="199"/>
        <v>4360</v>
      </c>
      <c r="U1431" s="4" t="s">
        <v>1338</v>
      </c>
      <c r="V1431" s="3"/>
    </row>
    <row r="1432" spans="1:22" ht="60.75" customHeight="1">
      <c r="A1432" s="43" t="s">
        <v>1185</v>
      </c>
      <c r="B1432" s="43" t="s">
        <v>974</v>
      </c>
      <c r="C1432" s="44" t="s">
        <v>480</v>
      </c>
      <c r="D1432" s="43">
        <v>1983</v>
      </c>
      <c r="E1432" s="45" t="s">
        <v>77</v>
      </c>
      <c r="F1432" s="45" t="s">
        <v>358</v>
      </c>
      <c r="G1432" s="43">
        <v>9</v>
      </c>
      <c r="H1432" s="43">
        <v>5</v>
      </c>
      <c r="I1432" s="46">
        <v>12464.74</v>
      </c>
      <c r="J1432" s="46">
        <v>9586.74</v>
      </c>
      <c r="K1432" s="46">
        <v>7613.54</v>
      </c>
      <c r="L1432" s="43">
        <v>509</v>
      </c>
      <c r="M1432" s="65" t="s">
        <v>351</v>
      </c>
      <c r="N1432" s="2">
        <v>942300</v>
      </c>
      <c r="O1432" s="48">
        <f>(N1432-R1432)*93.79%</f>
        <v>839594.0115</v>
      </c>
      <c r="P1432" s="48">
        <f t="shared" si="195"/>
        <v>44472.7908</v>
      </c>
      <c r="Q1432" s="48">
        <f t="shared" si="196"/>
        <v>11118.1977</v>
      </c>
      <c r="R1432" s="48">
        <f t="shared" si="197"/>
        <v>47115</v>
      </c>
      <c r="S1432" s="48">
        <f t="shared" si="198"/>
        <v>98.29201584688852</v>
      </c>
      <c r="T1432" s="2">
        <f t="shared" si="199"/>
        <v>4360</v>
      </c>
      <c r="U1432" s="4" t="s">
        <v>1338</v>
      </c>
      <c r="V1432" s="3"/>
    </row>
    <row r="1433" spans="1:22" ht="60.75" customHeight="1">
      <c r="A1433" s="43" t="s">
        <v>1186</v>
      </c>
      <c r="B1433" s="43" t="s">
        <v>975</v>
      </c>
      <c r="C1433" s="44" t="s">
        <v>481</v>
      </c>
      <c r="D1433" s="43">
        <v>1982</v>
      </c>
      <c r="E1433" s="45" t="s">
        <v>77</v>
      </c>
      <c r="F1433" s="45" t="s">
        <v>358</v>
      </c>
      <c r="G1433" s="43">
        <v>9</v>
      </c>
      <c r="H1433" s="43">
        <v>6</v>
      </c>
      <c r="I1433" s="46">
        <v>13520.88</v>
      </c>
      <c r="J1433" s="46">
        <v>12070.88</v>
      </c>
      <c r="K1433" s="46">
        <v>10251.77</v>
      </c>
      <c r="L1433" s="43">
        <v>555</v>
      </c>
      <c r="M1433" s="65" t="s">
        <v>351</v>
      </c>
      <c r="N1433" s="2">
        <v>1673614</v>
      </c>
      <c r="O1433" s="48">
        <f>(N1433-R1433)*93.79%</f>
        <v>1491198.44207</v>
      </c>
      <c r="P1433" s="48">
        <f t="shared" si="195"/>
        <v>78987.88634400001</v>
      </c>
      <c r="Q1433" s="48">
        <f t="shared" si="196"/>
        <v>19746.971586000003</v>
      </c>
      <c r="R1433" s="48">
        <f t="shared" si="197"/>
        <v>83680.70000000001</v>
      </c>
      <c r="S1433" s="48">
        <f>N1433/J1433</f>
        <v>138.64888061185266</v>
      </c>
      <c r="T1433" s="2">
        <f t="shared" si="199"/>
        <v>4360</v>
      </c>
      <c r="U1433" s="4" t="s">
        <v>1338</v>
      </c>
      <c r="V1433" s="3"/>
    </row>
    <row r="1434" spans="1:22" ht="60.75" customHeight="1">
      <c r="A1434" s="43" t="s">
        <v>1187</v>
      </c>
      <c r="B1434" s="43" t="s">
        <v>976</v>
      </c>
      <c r="C1434" s="44" t="s">
        <v>482</v>
      </c>
      <c r="D1434" s="43">
        <v>1988</v>
      </c>
      <c r="E1434" s="45" t="s">
        <v>77</v>
      </c>
      <c r="F1434" s="45" t="s">
        <v>358</v>
      </c>
      <c r="G1434" s="43">
        <v>9</v>
      </c>
      <c r="H1434" s="43">
        <v>5</v>
      </c>
      <c r="I1434" s="46">
        <v>12278.93</v>
      </c>
      <c r="J1434" s="46">
        <v>9498.93</v>
      </c>
      <c r="K1434" s="46">
        <v>7590.01</v>
      </c>
      <c r="L1434" s="43">
        <v>529</v>
      </c>
      <c r="M1434" s="65" t="s">
        <v>351</v>
      </c>
      <c r="N1434" s="2">
        <v>1105161</v>
      </c>
      <c r="O1434" s="48">
        <f>(N1434-R1434)*93.79%</f>
        <v>984703.976805</v>
      </c>
      <c r="P1434" s="48">
        <f t="shared" si="195"/>
        <v>52159.178556</v>
      </c>
      <c r="Q1434" s="48">
        <f t="shared" si="196"/>
        <v>13039.794639</v>
      </c>
      <c r="R1434" s="48">
        <f t="shared" si="197"/>
        <v>55258.05</v>
      </c>
      <c r="S1434" s="48">
        <f t="shared" si="198"/>
        <v>116.34584105788757</v>
      </c>
      <c r="T1434" s="2">
        <f t="shared" si="199"/>
        <v>4360</v>
      </c>
      <c r="U1434" s="4" t="s">
        <v>1338</v>
      </c>
      <c r="V1434" s="3"/>
    </row>
    <row r="1435" spans="1:22" ht="60.75" customHeight="1">
      <c r="A1435" s="43" t="s">
        <v>1188</v>
      </c>
      <c r="B1435" s="43" t="s">
        <v>977</v>
      </c>
      <c r="C1435" s="44" t="s">
        <v>483</v>
      </c>
      <c r="D1435" s="43">
        <v>1979</v>
      </c>
      <c r="E1435" s="45" t="s">
        <v>77</v>
      </c>
      <c r="F1435" s="45" t="s">
        <v>358</v>
      </c>
      <c r="G1435" s="43">
        <v>5</v>
      </c>
      <c r="H1435" s="43">
        <v>6</v>
      </c>
      <c r="I1435" s="46">
        <v>4895.01</v>
      </c>
      <c r="J1435" s="46">
        <v>3923.01</v>
      </c>
      <c r="K1435" s="46">
        <v>3098.34</v>
      </c>
      <c r="L1435" s="43">
        <v>262</v>
      </c>
      <c r="M1435" s="65" t="s">
        <v>351</v>
      </c>
      <c r="N1435" s="2">
        <v>1108185</v>
      </c>
      <c r="O1435" s="48">
        <v>987399</v>
      </c>
      <c r="P1435" s="48">
        <f t="shared" si="195"/>
        <v>52301.899260000006</v>
      </c>
      <c r="Q1435" s="48">
        <f t="shared" si="196"/>
        <v>13075.474815000001</v>
      </c>
      <c r="R1435" s="48">
        <f t="shared" si="197"/>
        <v>55409.25</v>
      </c>
      <c r="S1435" s="48">
        <f t="shared" si="198"/>
        <v>282.48334824535243</v>
      </c>
      <c r="T1435" s="2">
        <f t="shared" si="199"/>
        <v>4360</v>
      </c>
      <c r="U1435" s="4" t="s">
        <v>1338</v>
      </c>
      <c r="V1435" s="3"/>
    </row>
    <row r="1436" spans="1:22" ht="60.75" customHeight="1">
      <c r="A1436" s="43" t="s">
        <v>1189</v>
      </c>
      <c r="B1436" s="43" t="s">
        <v>978</v>
      </c>
      <c r="C1436" s="44" t="s">
        <v>1281</v>
      </c>
      <c r="D1436" s="43">
        <v>1986</v>
      </c>
      <c r="E1436" s="45" t="s">
        <v>77</v>
      </c>
      <c r="F1436" s="45" t="s">
        <v>358</v>
      </c>
      <c r="G1436" s="43">
        <v>9</v>
      </c>
      <c r="H1436" s="43">
        <v>12</v>
      </c>
      <c r="I1436" s="46">
        <v>29460.55</v>
      </c>
      <c r="J1436" s="46">
        <v>23316.55</v>
      </c>
      <c r="K1436" s="46">
        <v>17813.05</v>
      </c>
      <c r="L1436" s="43">
        <v>1227</v>
      </c>
      <c r="M1436" s="65" t="s">
        <v>351</v>
      </c>
      <c r="N1436" s="2">
        <v>2661103</v>
      </c>
      <c r="O1436" s="48">
        <v>2371057</v>
      </c>
      <c r="P1436" s="48">
        <f t="shared" si="195"/>
        <v>125593.417188</v>
      </c>
      <c r="Q1436" s="48">
        <f t="shared" si="196"/>
        <v>31398.354297</v>
      </c>
      <c r="R1436" s="48">
        <f t="shared" si="197"/>
        <v>133055.15</v>
      </c>
      <c r="S1436" s="48">
        <f t="shared" si="198"/>
        <v>114.1293630489931</v>
      </c>
      <c r="T1436" s="2">
        <f t="shared" si="199"/>
        <v>4360</v>
      </c>
      <c r="U1436" s="4" t="s">
        <v>1338</v>
      </c>
      <c r="V1436" s="3"/>
    </row>
    <row r="1437" spans="1:22" ht="60.75" customHeight="1">
      <c r="A1437" s="43" t="s">
        <v>1190</v>
      </c>
      <c r="B1437" s="43" t="s">
        <v>979</v>
      </c>
      <c r="C1437" s="44" t="s">
        <v>1282</v>
      </c>
      <c r="D1437" s="43">
        <v>1983</v>
      </c>
      <c r="E1437" s="45" t="s">
        <v>77</v>
      </c>
      <c r="F1437" s="45" t="s">
        <v>358</v>
      </c>
      <c r="G1437" s="43">
        <v>9</v>
      </c>
      <c r="H1437" s="43">
        <v>8</v>
      </c>
      <c r="I1437" s="46">
        <v>19443.21</v>
      </c>
      <c r="J1437" s="46">
        <v>15909.21</v>
      </c>
      <c r="K1437" s="46">
        <v>12696.72</v>
      </c>
      <c r="L1437" s="43">
        <v>884</v>
      </c>
      <c r="M1437" s="65" t="s">
        <v>351</v>
      </c>
      <c r="N1437" s="2">
        <v>1563506</v>
      </c>
      <c r="O1437" s="48">
        <f>(N1437-R1437)*93.79%</f>
        <v>1393091.66353</v>
      </c>
      <c r="P1437" s="48">
        <f t="shared" si="195"/>
        <v>73791.22917600001</v>
      </c>
      <c r="Q1437" s="48">
        <f t="shared" si="196"/>
        <v>18447.807294000002</v>
      </c>
      <c r="R1437" s="48">
        <f t="shared" si="197"/>
        <v>78175.3</v>
      </c>
      <c r="S1437" s="48">
        <f t="shared" si="198"/>
        <v>98.27678432807161</v>
      </c>
      <c r="T1437" s="2">
        <f t="shared" si="199"/>
        <v>4360</v>
      </c>
      <c r="U1437" s="4" t="s">
        <v>1338</v>
      </c>
      <c r="V1437" s="3"/>
    </row>
    <row r="1438" spans="1:22" ht="60.75" customHeight="1">
      <c r="A1438" s="43" t="s">
        <v>1191</v>
      </c>
      <c r="B1438" s="43" t="s">
        <v>980</v>
      </c>
      <c r="C1438" s="44" t="s">
        <v>485</v>
      </c>
      <c r="D1438" s="43">
        <v>1981</v>
      </c>
      <c r="E1438" s="45" t="s">
        <v>77</v>
      </c>
      <c r="F1438" s="45" t="s">
        <v>358</v>
      </c>
      <c r="G1438" s="43">
        <v>9</v>
      </c>
      <c r="H1438" s="43">
        <v>13</v>
      </c>
      <c r="I1438" s="46">
        <v>31246</v>
      </c>
      <c r="J1438" s="46">
        <v>24910.01</v>
      </c>
      <c r="K1438" s="46">
        <v>20349.59</v>
      </c>
      <c r="L1438" s="43">
        <v>1283</v>
      </c>
      <c r="M1438" s="65" t="s">
        <v>1352</v>
      </c>
      <c r="N1438" s="2">
        <v>6808000</v>
      </c>
      <c r="O1438" s="48">
        <f>(N1438-R1438)*93.79%</f>
        <v>6065962.04</v>
      </c>
      <c r="P1438" s="48">
        <f t="shared" si="195"/>
        <v>321310.368</v>
      </c>
      <c r="Q1438" s="48">
        <f t="shared" si="196"/>
        <v>80327.592</v>
      </c>
      <c r="R1438" s="48">
        <f t="shared" si="197"/>
        <v>340400</v>
      </c>
      <c r="S1438" s="48">
        <f t="shared" si="198"/>
        <v>273.3037843019734</v>
      </c>
      <c r="T1438" s="2">
        <f t="shared" si="199"/>
        <v>4360</v>
      </c>
      <c r="U1438" s="4" t="s">
        <v>1338</v>
      </c>
      <c r="V1438" s="3"/>
    </row>
    <row r="1439" spans="1:22" ht="60.75" customHeight="1">
      <c r="A1439" s="43" t="s">
        <v>1192</v>
      </c>
      <c r="B1439" s="43" t="s">
        <v>981</v>
      </c>
      <c r="C1439" s="44" t="s">
        <v>484</v>
      </c>
      <c r="D1439" s="43">
        <v>1983</v>
      </c>
      <c r="E1439" s="45" t="s">
        <v>77</v>
      </c>
      <c r="F1439" s="45" t="s">
        <v>358</v>
      </c>
      <c r="G1439" s="43">
        <v>9</v>
      </c>
      <c r="H1439" s="43">
        <v>13</v>
      </c>
      <c r="I1439" s="46">
        <v>32416.47</v>
      </c>
      <c r="J1439" s="46">
        <v>24933.07</v>
      </c>
      <c r="K1439" s="46">
        <v>19629.6</v>
      </c>
      <c r="L1439" s="43">
        <v>1347</v>
      </c>
      <c r="M1439" s="65" t="s">
        <v>1352</v>
      </c>
      <c r="N1439" s="2">
        <v>9988468</v>
      </c>
      <c r="O1439" s="48">
        <f>(N1439-R1439)*93.79%</f>
        <v>8899774.93034</v>
      </c>
      <c r="P1439" s="48">
        <f t="shared" si="195"/>
        <v>471415.73572800006</v>
      </c>
      <c r="Q1439" s="48">
        <f t="shared" si="196"/>
        <v>117853.93393200001</v>
      </c>
      <c r="R1439" s="48">
        <f t="shared" si="197"/>
        <v>499423.4</v>
      </c>
      <c r="S1439" s="48">
        <f>N1439/J1439</f>
        <v>400.6112364020957</v>
      </c>
      <c r="T1439" s="2">
        <f t="shared" si="199"/>
        <v>4360</v>
      </c>
      <c r="U1439" s="4" t="s">
        <v>1338</v>
      </c>
      <c r="V1439" s="3"/>
    </row>
    <row r="1440" spans="1:22" ht="60.75" customHeight="1">
      <c r="A1440" s="43" t="s">
        <v>1193</v>
      </c>
      <c r="B1440" s="43" t="s">
        <v>982</v>
      </c>
      <c r="C1440" s="44" t="s">
        <v>486</v>
      </c>
      <c r="D1440" s="43">
        <v>1980</v>
      </c>
      <c r="E1440" s="45" t="s">
        <v>77</v>
      </c>
      <c r="F1440" s="45" t="s">
        <v>358</v>
      </c>
      <c r="G1440" s="43">
        <v>9</v>
      </c>
      <c r="H1440" s="43">
        <v>15</v>
      </c>
      <c r="I1440" s="46">
        <v>33164.49</v>
      </c>
      <c r="J1440" s="46">
        <v>30523.44</v>
      </c>
      <c r="K1440" s="46">
        <v>24607.28</v>
      </c>
      <c r="L1440" s="43">
        <v>1610</v>
      </c>
      <c r="M1440" s="65" t="s">
        <v>487</v>
      </c>
      <c r="N1440" s="2">
        <v>21342938</v>
      </c>
      <c r="O1440" s="48">
        <v>19016665</v>
      </c>
      <c r="P1440" s="48">
        <f t="shared" si="195"/>
        <v>1007301.3018480001</v>
      </c>
      <c r="Q1440" s="48">
        <f t="shared" si="196"/>
        <v>251825.32546200004</v>
      </c>
      <c r="R1440" s="48">
        <f t="shared" si="197"/>
        <v>1067146.9000000001</v>
      </c>
      <c r="S1440" s="48">
        <f t="shared" si="198"/>
        <v>699.2310827351046</v>
      </c>
      <c r="T1440" s="2">
        <f t="shared" si="199"/>
        <v>4360</v>
      </c>
      <c r="U1440" s="4" t="s">
        <v>1338</v>
      </c>
      <c r="V1440" s="3"/>
    </row>
    <row r="1441" spans="1:22" ht="60.75" customHeight="1">
      <c r="A1441" s="43" t="s">
        <v>1194</v>
      </c>
      <c r="B1441" s="43" t="s">
        <v>983</v>
      </c>
      <c r="C1441" s="44" t="s">
        <v>488</v>
      </c>
      <c r="D1441" s="43">
        <v>1988</v>
      </c>
      <c r="E1441" s="45" t="s">
        <v>77</v>
      </c>
      <c r="F1441" s="45" t="s">
        <v>358</v>
      </c>
      <c r="G1441" s="43">
        <v>9</v>
      </c>
      <c r="H1441" s="43">
        <v>5</v>
      </c>
      <c r="I1441" s="46">
        <v>12239.93</v>
      </c>
      <c r="J1441" s="46">
        <v>9679.93</v>
      </c>
      <c r="K1441" s="46">
        <v>7894.04</v>
      </c>
      <c r="L1441" s="43">
        <v>549</v>
      </c>
      <c r="M1441" s="65" t="s">
        <v>351</v>
      </c>
      <c r="N1441" s="2">
        <v>1123007</v>
      </c>
      <c r="O1441" s="48">
        <v>1000606</v>
      </c>
      <c r="P1441" s="48">
        <f t="shared" si="195"/>
        <v>53001.438372</v>
      </c>
      <c r="Q1441" s="48">
        <f t="shared" si="196"/>
        <v>13250.359593</v>
      </c>
      <c r="R1441" s="48">
        <f t="shared" si="197"/>
        <v>56150.350000000006</v>
      </c>
      <c r="S1441" s="48">
        <f t="shared" si="198"/>
        <v>116.01395877862753</v>
      </c>
      <c r="T1441" s="2">
        <f t="shared" si="199"/>
        <v>4360</v>
      </c>
      <c r="U1441" s="4" t="s">
        <v>1338</v>
      </c>
      <c r="V1441" s="3"/>
    </row>
    <row r="1442" spans="1:22" ht="60.75" customHeight="1">
      <c r="A1442" s="43" t="s">
        <v>1195</v>
      </c>
      <c r="B1442" s="43" t="s">
        <v>984</v>
      </c>
      <c r="C1442" s="44" t="s">
        <v>699</v>
      </c>
      <c r="D1442" s="43">
        <v>1969</v>
      </c>
      <c r="E1442" s="45" t="s">
        <v>77</v>
      </c>
      <c r="F1442" s="45" t="s">
        <v>349</v>
      </c>
      <c r="G1442" s="43">
        <v>5</v>
      </c>
      <c r="H1442" s="43">
        <v>4</v>
      </c>
      <c r="I1442" s="46">
        <v>4475.44</v>
      </c>
      <c r="J1442" s="46">
        <v>2684.68</v>
      </c>
      <c r="K1442" s="46">
        <v>1521.74</v>
      </c>
      <c r="L1442" s="43">
        <v>100</v>
      </c>
      <c r="M1442" s="65" t="s">
        <v>534</v>
      </c>
      <c r="N1442" s="2">
        <v>612860</v>
      </c>
      <c r="O1442" s="48">
        <f>(N1442-R1442)*93.79%</f>
        <v>546061.3243000001</v>
      </c>
      <c r="P1442" s="48">
        <f t="shared" si="195"/>
        <v>28924.54056</v>
      </c>
      <c r="Q1442" s="48">
        <f t="shared" si="196"/>
        <v>7231.13514</v>
      </c>
      <c r="R1442" s="48">
        <f t="shared" si="197"/>
        <v>30643</v>
      </c>
      <c r="S1442" s="48">
        <f t="shared" si="198"/>
        <v>228.28046545584579</v>
      </c>
      <c r="T1442" s="2">
        <f t="shared" si="199"/>
        <v>4360</v>
      </c>
      <c r="U1442" s="4" t="s">
        <v>1338</v>
      </c>
      <c r="V1442" s="3"/>
    </row>
    <row r="1443" spans="1:22" ht="60.75" customHeight="1">
      <c r="A1443" s="43" t="s">
        <v>1196</v>
      </c>
      <c r="B1443" s="43" t="s">
        <v>985</v>
      </c>
      <c r="C1443" s="44" t="s">
        <v>700</v>
      </c>
      <c r="D1443" s="43">
        <v>1978</v>
      </c>
      <c r="E1443" s="45" t="s">
        <v>77</v>
      </c>
      <c r="F1443" s="45" t="s">
        <v>349</v>
      </c>
      <c r="G1443" s="43">
        <v>12</v>
      </c>
      <c r="H1443" s="43">
        <v>1</v>
      </c>
      <c r="I1443" s="46">
        <v>3583.02</v>
      </c>
      <c r="J1443" s="46">
        <v>2651.29</v>
      </c>
      <c r="K1443" s="46">
        <v>1289.88</v>
      </c>
      <c r="L1443" s="43">
        <v>106</v>
      </c>
      <c r="M1443" s="65" t="s">
        <v>534</v>
      </c>
      <c r="N1443" s="2">
        <v>227123</v>
      </c>
      <c r="O1443" s="48">
        <f>(N1443-R1443)*93.79%</f>
        <v>202367.72861500003</v>
      </c>
      <c r="P1443" s="48">
        <f t="shared" si="195"/>
        <v>10719.297108</v>
      </c>
      <c r="Q1443" s="48">
        <f t="shared" si="196"/>
        <v>2679.824277</v>
      </c>
      <c r="R1443" s="48">
        <f t="shared" si="197"/>
        <v>11356.150000000001</v>
      </c>
      <c r="S1443" s="48">
        <f t="shared" si="198"/>
        <v>85.66509133289833</v>
      </c>
      <c r="T1443" s="2">
        <f t="shared" si="199"/>
        <v>4360</v>
      </c>
      <c r="U1443" s="4" t="s">
        <v>1338</v>
      </c>
      <c r="V1443" s="3"/>
    </row>
    <row r="1444" spans="1:22" ht="60.75" customHeight="1">
      <c r="A1444" s="43" t="s">
        <v>1197</v>
      </c>
      <c r="B1444" s="43" t="s">
        <v>986</v>
      </c>
      <c r="C1444" s="44" t="s">
        <v>643</v>
      </c>
      <c r="D1444" s="43">
        <v>1985</v>
      </c>
      <c r="E1444" s="45" t="s">
        <v>77</v>
      </c>
      <c r="F1444" s="45" t="s">
        <v>358</v>
      </c>
      <c r="G1444" s="43">
        <v>9</v>
      </c>
      <c r="H1444" s="43">
        <v>9</v>
      </c>
      <c r="I1444" s="46">
        <v>22383.69</v>
      </c>
      <c r="J1444" s="46">
        <v>18312.68</v>
      </c>
      <c r="K1444" s="46">
        <v>8633.19</v>
      </c>
      <c r="L1444" s="43">
        <v>863</v>
      </c>
      <c r="M1444" s="65" t="s">
        <v>534</v>
      </c>
      <c r="N1444" s="2">
        <v>1688319</v>
      </c>
      <c r="O1444" s="48">
        <f>(N1444-R1444)*93.79%</f>
        <v>1504300.6705950003</v>
      </c>
      <c r="P1444" s="48">
        <f t="shared" si="195"/>
        <v>79681.90352400001</v>
      </c>
      <c r="Q1444" s="48">
        <f t="shared" si="196"/>
        <v>19920.475881000002</v>
      </c>
      <c r="R1444" s="48">
        <f t="shared" si="197"/>
        <v>84415.95000000001</v>
      </c>
      <c r="S1444" s="48">
        <f>N1444/J1444</f>
        <v>92.19398799083477</v>
      </c>
      <c r="T1444" s="2">
        <f t="shared" si="199"/>
        <v>4360</v>
      </c>
      <c r="U1444" s="4" t="s">
        <v>1338</v>
      </c>
      <c r="V1444" s="3"/>
    </row>
    <row r="1445" spans="1:22" ht="60.75" customHeight="1">
      <c r="A1445" s="43" t="s">
        <v>1198</v>
      </c>
      <c r="B1445" s="43" t="s">
        <v>987</v>
      </c>
      <c r="C1445" s="44" t="s">
        <v>644</v>
      </c>
      <c r="D1445" s="43">
        <v>1986</v>
      </c>
      <c r="E1445" s="45" t="s">
        <v>77</v>
      </c>
      <c r="F1445" s="45" t="s">
        <v>358</v>
      </c>
      <c r="G1445" s="43">
        <v>9</v>
      </c>
      <c r="H1445" s="43">
        <v>7</v>
      </c>
      <c r="I1445" s="46">
        <v>17459.03</v>
      </c>
      <c r="J1445" s="46">
        <v>14183.81</v>
      </c>
      <c r="K1445" s="46">
        <v>6460.09</v>
      </c>
      <c r="L1445" s="43">
        <v>704</v>
      </c>
      <c r="M1445" s="65" t="s">
        <v>534</v>
      </c>
      <c r="N1445" s="2">
        <v>1216180</v>
      </c>
      <c r="O1445" s="48">
        <f>(N1445-R1445)*93.79%</f>
        <v>1083622.4609</v>
      </c>
      <c r="P1445" s="48">
        <f t="shared" si="195"/>
        <v>57398.83128000001</v>
      </c>
      <c r="Q1445" s="48">
        <f t="shared" si="196"/>
        <v>14349.707820000003</v>
      </c>
      <c r="R1445" s="48">
        <f t="shared" si="197"/>
        <v>60809</v>
      </c>
      <c r="S1445" s="48">
        <f t="shared" si="198"/>
        <v>85.74423938278926</v>
      </c>
      <c r="T1445" s="2">
        <f t="shared" si="199"/>
        <v>4360</v>
      </c>
      <c r="U1445" s="4" t="s">
        <v>1338</v>
      </c>
      <c r="V1445" s="3"/>
    </row>
    <row r="1446" spans="1:22" ht="60.75" customHeight="1">
      <c r="A1446" s="43" t="s">
        <v>1199</v>
      </c>
      <c r="B1446" s="43" t="s">
        <v>988</v>
      </c>
      <c r="C1446" s="44" t="s">
        <v>645</v>
      </c>
      <c r="D1446" s="43">
        <v>1983</v>
      </c>
      <c r="E1446" s="45" t="s">
        <v>77</v>
      </c>
      <c r="F1446" s="45" t="s">
        <v>358</v>
      </c>
      <c r="G1446" s="43">
        <v>9</v>
      </c>
      <c r="H1446" s="43">
        <v>2</v>
      </c>
      <c r="I1446" s="46">
        <v>4541.85</v>
      </c>
      <c r="J1446" s="46">
        <v>3687.18</v>
      </c>
      <c r="K1446" s="46">
        <v>1634.57</v>
      </c>
      <c r="L1446" s="43">
        <v>171</v>
      </c>
      <c r="M1446" s="65" t="s">
        <v>534</v>
      </c>
      <c r="N1446" s="2">
        <v>390482</v>
      </c>
      <c r="O1446" s="48">
        <v>347922</v>
      </c>
      <c r="P1446" s="48">
        <f t="shared" si="195"/>
        <v>18429.188472000005</v>
      </c>
      <c r="Q1446" s="48">
        <f t="shared" si="196"/>
        <v>4607.297118000001</v>
      </c>
      <c r="R1446" s="48">
        <f t="shared" si="197"/>
        <v>19524.100000000002</v>
      </c>
      <c r="S1446" s="48">
        <f t="shared" si="198"/>
        <v>105.9026139217505</v>
      </c>
      <c r="T1446" s="2">
        <f t="shared" si="199"/>
        <v>4360</v>
      </c>
      <c r="U1446" s="4" t="s">
        <v>1338</v>
      </c>
      <c r="V1446" s="3"/>
    </row>
    <row r="1447" spans="1:22" ht="60.75" customHeight="1">
      <c r="A1447" s="43" t="s">
        <v>1200</v>
      </c>
      <c r="B1447" s="43" t="s">
        <v>989</v>
      </c>
      <c r="C1447" s="44" t="s">
        <v>646</v>
      </c>
      <c r="D1447" s="43">
        <v>1983</v>
      </c>
      <c r="E1447" s="45" t="s">
        <v>77</v>
      </c>
      <c r="F1447" s="45" t="s">
        <v>358</v>
      </c>
      <c r="G1447" s="43">
        <v>5</v>
      </c>
      <c r="H1447" s="43">
        <v>4</v>
      </c>
      <c r="I1447" s="46">
        <v>3568.37</v>
      </c>
      <c r="J1447" s="46">
        <v>3104.47</v>
      </c>
      <c r="K1447" s="46">
        <v>1552.47</v>
      </c>
      <c r="L1447" s="43">
        <v>135</v>
      </c>
      <c r="M1447" s="65" t="s">
        <v>534</v>
      </c>
      <c r="N1447" s="2">
        <v>542671</v>
      </c>
      <c r="O1447" s="48">
        <v>483522</v>
      </c>
      <c r="P1447" s="48">
        <f t="shared" si="195"/>
        <v>25611.900516000005</v>
      </c>
      <c r="Q1447" s="48">
        <f t="shared" si="196"/>
        <v>6402.975129000001</v>
      </c>
      <c r="R1447" s="48">
        <f t="shared" si="197"/>
        <v>27133.550000000003</v>
      </c>
      <c r="S1447" s="48">
        <f t="shared" si="198"/>
        <v>174.8031064883861</v>
      </c>
      <c r="T1447" s="2">
        <f t="shared" si="199"/>
        <v>4360</v>
      </c>
      <c r="U1447" s="4" t="s">
        <v>1338</v>
      </c>
      <c r="V1447" s="3"/>
    </row>
    <row r="1448" spans="1:22" ht="60.75" customHeight="1">
      <c r="A1448" s="43" t="s">
        <v>1201</v>
      </c>
      <c r="B1448" s="43" t="s">
        <v>990</v>
      </c>
      <c r="C1448" s="44" t="s">
        <v>647</v>
      </c>
      <c r="D1448" s="43">
        <v>1982</v>
      </c>
      <c r="E1448" s="45" t="s">
        <v>77</v>
      </c>
      <c r="F1448" s="45" t="s">
        <v>358</v>
      </c>
      <c r="G1448" s="43">
        <v>9</v>
      </c>
      <c r="H1448" s="43">
        <v>7</v>
      </c>
      <c r="I1448" s="46">
        <v>17465.31</v>
      </c>
      <c r="J1448" s="46">
        <v>14174.68</v>
      </c>
      <c r="K1448" s="46">
        <v>7268.88</v>
      </c>
      <c r="L1448" s="43">
        <v>661</v>
      </c>
      <c r="M1448" s="65" t="s">
        <v>534</v>
      </c>
      <c r="N1448" s="2">
        <v>1262661</v>
      </c>
      <c r="O1448" s="48">
        <f>(N1448-R1448)*93.79%</f>
        <v>1125037.264305</v>
      </c>
      <c r="P1448" s="48">
        <f t="shared" si="195"/>
        <v>59592.548555999994</v>
      </c>
      <c r="Q1448" s="48">
        <f t="shared" si="196"/>
        <v>14898.137138999999</v>
      </c>
      <c r="R1448" s="48">
        <f t="shared" si="197"/>
        <v>63133.05</v>
      </c>
      <c r="S1448" s="48">
        <f t="shared" si="198"/>
        <v>89.07862470263879</v>
      </c>
      <c r="T1448" s="2">
        <f t="shared" si="199"/>
        <v>4360</v>
      </c>
      <c r="U1448" s="4" t="s">
        <v>1338</v>
      </c>
      <c r="V1448" s="3"/>
    </row>
    <row r="1449" spans="1:22" ht="60.75" customHeight="1">
      <c r="A1449" s="43" t="s">
        <v>1202</v>
      </c>
      <c r="B1449" s="43" t="s">
        <v>991</v>
      </c>
      <c r="C1449" s="44" t="s">
        <v>648</v>
      </c>
      <c r="D1449" s="43">
        <v>1993</v>
      </c>
      <c r="E1449" s="45" t="s">
        <v>77</v>
      </c>
      <c r="F1449" s="45" t="s">
        <v>358</v>
      </c>
      <c r="G1449" s="43">
        <v>10</v>
      </c>
      <c r="H1449" s="43">
        <v>7</v>
      </c>
      <c r="I1449" s="46">
        <v>19877.84</v>
      </c>
      <c r="J1449" s="46">
        <v>16208.44</v>
      </c>
      <c r="K1449" s="46">
        <v>6825.12</v>
      </c>
      <c r="L1449" s="43">
        <v>794</v>
      </c>
      <c r="M1449" s="65" t="s">
        <v>534</v>
      </c>
      <c r="N1449" s="2">
        <v>1368241</v>
      </c>
      <c r="O1449" s="48">
        <v>1219109</v>
      </c>
      <c r="P1449" s="48">
        <f t="shared" si="195"/>
        <v>64575.502236</v>
      </c>
      <c r="Q1449" s="48">
        <f t="shared" si="196"/>
        <v>16143.875559</v>
      </c>
      <c r="R1449" s="48">
        <f t="shared" si="197"/>
        <v>68412.05</v>
      </c>
      <c r="S1449" s="48">
        <f t="shared" si="198"/>
        <v>84.41534163682624</v>
      </c>
      <c r="T1449" s="2">
        <f t="shared" si="199"/>
        <v>4360</v>
      </c>
      <c r="U1449" s="4" t="s">
        <v>1338</v>
      </c>
      <c r="V1449" s="3"/>
    </row>
    <row r="1450" spans="1:22" ht="60.75" customHeight="1">
      <c r="A1450" s="43" t="s">
        <v>1203</v>
      </c>
      <c r="B1450" s="43" t="s">
        <v>992</v>
      </c>
      <c r="C1450" s="44" t="s">
        <v>578</v>
      </c>
      <c r="D1450" s="43">
        <v>1973</v>
      </c>
      <c r="E1450" s="45" t="s">
        <v>77</v>
      </c>
      <c r="F1450" s="45" t="s">
        <v>349</v>
      </c>
      <c r="G1450" s="43">
        <v>9</v>
      </c>
      <c r="H1450" s="43">
        <v>2</v>
      </c>
      <c r="I1450" s="46">
        <v>6426.72</v>
      </c>
      <c r="J1450" s="46">
        <v>5986.72</v>
      </c>
      <c r="K1450" s="46">
        <v>4741.05</v>
      </c>
      <c r="L1450" s="43">
        <v>404</v>
      </c>
      <c r="M1450" s="65" t="s">
        <v>534</v>
      </c>
      <c r="N1450" s="2">
        <v>756600</v>
      </c>
      <c r="O1450" s="48">
        <v>674135</v>
      </c>
      <c r="P1450" s="48">
        <f aca="true" t="shared" si="200" ref="P1450:P1455">(N1450-R1450)*6.21%*80%</f>
        <v>35708.4936</v>
      </c>
      <c r="Q1450" s="48">
        <f aca="true" t="shared" si="201" ref="Q1450:Q1455">(N1450-R1450)*6.21%*20%</f>
        <v>8927.1234</v>
      </c>
      <c r="R1450" s="48">
        <f t="shared" si="197"/>
        <v>37830</v>
      </c>
      <c r="S1450" s="48">
        <f>N1450/J1450</f>
        <v>126.37972044792474</v>
      </c>
      <c r="T1450" s="2">
        <f t="shared" si="199"/>
        <v>4360</v>
      </c>
      <c r="U1450" s="4" t="s">
        <v>1338</v>
      </c>
      <c r="V1450" s="3"/>
    </row>
    <row r="1451" spans="1:22" ht="72.75" customHeight="1">
      <c r="A1451" s="43" t="s">
        <v>1204</v>
      </c>
      <c r="B1451" s="43" t="s">
        <v>993</v>
      </c>
      <c r="C1451" s="44" t="s">
        <v>579</v>
      </c>
      <c r="D1451" s="43">
        <v>1978</v>
      </c>
      <c r="E1451" s="45" t="s">
        <v>77</v>
      </c>
      <c r="F1451" s="45" t="s">
        <v>358</v>
      </c>
      <c r="G1451" s="43">
        <v>5</v>
      </c>
      <c r="H1451" s="43">
        <v>6</v>
      </c>
      <c r="I1451" s="46">
        <v>4752.11</v>
      </c>
      <c r="J1451" s="46">
        <v>4531.52</v>
      </c>
      <c r="K1451" s="46">
        <v>3980.95</v>
      </c>
      <c r="L1451" s="43">
        <v>212</v>
      </c>
      <c r="M1451" s="65" t="s">
        <v>1356</v>
      </c>
      <c r="N1451" s="2">
        <v>1377360</v>
      </c>
      <c r="O1451" s="48">
        <f>(N1451-R1451)*93.79%</f>
        <v>1227234.6468</v>
      </c>
      <c r="P1451" s="48">
        <f t="shared" si="200"/>
        <v>65005.88256</v>
      </c>
      <c r="Q1451" s="48">
        <f t="shared" si="201"/>
        <v>16251.47064</v>
      </c>
      <c r="R1451" s="48">
        <f t="shared" si="197"/>
        <v>68868</v>
      </c>
      <c r="S1451" s="48">
        <f t="shared" si="198"/>
        <v>303.95099216157047</v>
      </c>
      <c r="T1451" s="2">
        <f t="shared" si="199"/>
        <v>4360</v>
      </c>
      <c r="U1451" s="4" t="s">
        <v>1338</v>
      </c>
      <c r="V1451" s="3"/>
    </row>
    <row r="1452" spans="1:22" ht="60.75" customHeight="1">
      <c r="A1452" s="43" t="s">
        <v>1205</v>
      </c>
      <c r="B1452" s="43" t="s">
        <v>994</v>
      </c>
      <c r="C1452" s="44" t="s">
        <v>580</v>
      </c>
      <c r="D1452" s="43">
        <v>1978</v>
      </c>
      <c r="E1452" s="45" t="s">
        <v>77</v>
      </c>
      <c r="F1452" s="45" t="s">
        <v>358</v>
      </c>
      <c r="G1452" s="43">
        <v>9</v>
      </c>
      <c r="H1452" s="43">
        <v>4</v>
      </c>
      <c r="I1452" s="46">
        <v>8301</v>
      </c>
      <c r="J1452" s="46">
        <v>7969.67</v>
      </c>
      <c r="K1452" s="46">
        <v>6591.41</v>
      </c>
      <c r="L1452" s="43">
        <v>343</v>
      </c>
      <c r="M1452" s="65" t="s">
        <v>534</v>
      </c>
      <c r="N1452" s="2">
        <v>750450</v>
      </c>
      <c r="O1452" s="48">
        <v>668654</v>
      </c>
      <c r="P1452" s="48">
        <f t="shared" si="200"/>
        <v>35418.23820000001</v>
      </c>
      <c r="Q1452" s="48">
        <f t="shared" si="201"/>
        <v>8854.559550000002</v>
      </c>
      <c r="R1452" s="48">
        <f t="shared" si="197"/>
        <v>37522.5</v>
      </c>
      <c r="S1452" s="48">
        <f t="shared" si="198"/>
        <v>94.16324640794411</v>
      </c>
      <c r="T1452" s="2">
        <f t="shared" si="199"/>
        <v>4360</v>
      </c>
      <c r="U1452" s="4" t="s">
        <v>1338</v>
      </c>
      <c r="V1452" s="3"/>
    </row>
    <row r="1453" spans="1:22" ht="72.75" customHeight="1">
      <c r="A1453" s="43" t="s">
        <v>1206</v>
      </c>
      <c r="B1453" s="43" t="s">
        <v>995</v>
      </c>
      <c r="C1453" s="44" t="s">
        <v>581</v>
      </c>
      <c r="D1453" s="43">
        <v>1971</v>
      </c>
      <c r="E1453" s="45" t="s">
        <v>77</v>
      </c>
      <c r="F1453" s="45" t="s">
        <v>358</v>
      </c>
      <c r="G1453" s="43">
        <v>9</v>
      </c>
      <c r="H1453" s="43">
        <v>6</v>
      </c>
      <c r="I1453" s="46">
        <v>13884.43</v>
      </c>
      <c r="J1453" s="46">
        <v>12914.79</v>
      </c>
      <c r="K1453" s="46">
        <v>10421.62</v>
      </c>
      <c r="L1453" s="43">
        <v>514</v>
      </c>
      <c r="M1453" s="65" t="s">
        <v>1356</v>
      </c>
      <c r="N1453" s="2">
        <v>1884430</v>
      </c>
      <c r="O1453" s="48">
        <f>(N1453-R1453)*93.79%</f>
        <v>1679037.0211</v>
      </c>
      <c r="P1453" s="48">
        <f t="shared" si="200"/>
        <v>88937.58312000001</v>
      </c>
      <c r="Q1453" s="48">
        <f t="shared" si="201"/>
        <v>22234.395780000003</v>
      </c>
      <c r="R1453" s="48">
        <v>94221</v>
      </c>
      <c r="S1453" s="48">
        <f t="shared" si="198"/>
        <v>145.91255452082456</v>
      </c>
      <c r="T1453" s="2">
        <f t="shared" si="199"/>
        <v>4360</v>
      </c>
      <c r="U1453" s="4" t="s">
        <v>1338</v>
      </c>
      <c r="V1453" s="3"/>
    </row>
    <row r="1454" spans="1:22" ht="52.5" customHeight="1">
      <c r="A1454" s="100" t="s">
        <v>1207</v>
      </c>
      <c r="B1454" s="100" t="s">
        <v>996</v>
      </c>
      <c r="C1454" s="88" t="s">
        <v>582</v>
      </c>
      <c r="D1454" s="100">
        <v>1977</v>
      </c>
      <c r="E1454" s="102" t="s">
        <v>77</v>
      </c>
      <c r="F1454" s="102" t="s">
        <v>349</v>
      </c>
      <c r="G1454" s="100">
        <v>5</v>
      </c>
      <c r="H1454" s="100">
        <v>6</v>
      </c>
      <c r="I1454" s="101">
        <v>4715.01</v>
      </c>
      <c r="J1454" s="101">
        <v>4386.48</v>
      </c>
      <c r="K1454" s="101">
        <v>3638.89</v>
      </c>
      <c r="L1454" s="100">
        <v>202</v>
      </c>
      <c r="M1454" s="65" t="s">
        <v>414</v>
      </c>
      <c r="N1454" s="2">
        <v>1177360</v>
      </c>
      <c r="O1454" s="48">
        <f>(N1454-R1454)*93.79%</f>
        <v>1049033.6468</v>
      </c>
      <c r="P1454" s="48">
        <f t="shared" si="200"/>
        <v>55566.68256</v>
      </c>
      <c r="Q1454" s="48">
        <f t="shared" si="201"/>
        <v>13891.67064</v>
      </c>
      <c r="R1454" s="48">
        <f>N1454*5%</f>
        <v>58868</v>
      </c>
      <c r="S1454" s="48">
        <f>N1454/J1454</f>
        <v>268.4065583337893</v>
      </c>
      <c r="T1454" s="2">
        <f t="shared" si="199"/>
        <v>4360</v>
      </c>
      <c r="U1454" s="4" t="s">
        <v>1338</v>
      </c>
      <c r="V1454" s="3"/>
    </row>
    <row r="1455" spans="1:22" ht="52.5" customHeight="1">
      <c r="A1455" s="100"/>
      <c r="B1455" s="100"/>
      <c r="C1455" s="88"/>
      <c r="D1455" s="100"/>
      <c r="E1455" s="102"/>
      <c r="F1455" s="102"/>
      <c r="G1455" s="100"/>
      <c r="H1455" s="100"/>
      <c r="I1455" s="101"/>
      <c r="J1455" s="101"/>
      <c r="K1455" s="101"/>
      <c r="L1455" s="100"/>
      <c r="M1455" s="65" t="s">
        <v>453</v>
      </c>
      <c r="N1455" s="2">
        <v>1046660</v>
      </c>
      <c r="O1455" s="48">
        <f>(N1455-R1455)*93.79%</f>
        <v>932579.2933</v>
      </c>
      <c r="P1455" s="48">
        <f t="shared" si="200"/>
        <v>49398.165360000006</v>
      </c>
      <c r="Q1455" s="48">
        <f t="shared" si="201"/>
        <v>12349.541340000002</v>
      </c>
      <c r="R1455" s="48">
        <f>N1455*5%</f>
        <v>52333</v>
      </c>
      <c r="S1455" s="48">
        <f>N1455/J1454</f>
        <v>238.6104575878609</v>
      </c>
      <c r="T1455" s="2">
        <f t="shared" si="199"/>
        <v>4360</v>
      </c>
      <c r="U1455" s="4" t="s">
        <v>1338</v>
      </c>
      <c r="V1455" s="3"/>
    </row>
    <row r="1456" spans="1:22" ht="18.75" customHeight="1">
      <c r="A1456" s="100"/>
      <c r="B1456" s="100"/>
      <c r="C1456" s="88"/>
      <c r="D1456" s="100"/>
      <c r="E1456" s="102"/>
      <c r="F1456" s="102"/>
      <c r="G1456" s="100"/>
      <c r="H1456" s="100"/>
      <c r="I1456" s="101"/>
      <c r="J1456" s="101"/>
      <c r="K1456" s="101"/>
      <c r="L1456" s="100"/>
      <c r="M1456" s="65" t="s">
        <v>67</v>
      </c>
      <c r="N1456" s="2">
        <f>SUM(N1454:N1455)</f>
        <v>2224020</v>
      </c>
      <c r="O1456" s="2">
        <f>SUM(O1454:O1455)</f>
        <v>1981612.9401</v>
      </c>
      <c r="P1456" s="2">
        <f>SUM(P1454:P1455)</f>
        <v>104964.84792</v>
      </c>
      <c r="Q1456" s="2">
        <f>SUM(Q1454:Q1455)</f>
        <v>26241.21198</v>
      </c>
      <c r="R1456" s="2">
        <f>SUM(R1454:R1455)</f>
        <v>111201</v>
      </c>
      <c r="S1456" s="48">
        <f>N1456/J1454</f>
        <v>507.0170159216502</v>
      </c>
      <c r="T1456" s="2">
        <f t="shared" si="199"/>
        <v>4360</v>
      </c>
      <c r="U1456" s="4"/>
      <c r="V1456" s="3"/>
    </row>
    <row r="1457" spans="1:22" ht="60.75" customHeight="1">
      <c r="A1457" s="43" t="s">
        <v>1208</v>
      </c>
      <c r="B1457" s="43" t="s">
        <v>997</v>
      </c>
      <c r="C1457" s="44" t="s">
        <v>583</v>
      </c>
      <c r="D1457" s="43">
        <v>1976</v>
      </c>
      <c r="E1457" s="45" t="s">
        <v>77</v>
      </c>
      <c r="F1457" s="45" t="s">
        <v>358</v>
      </c>
      <c r="G1457" s="43">
        <v>5</v>
      </c>
      <c r="H1457" s="43">
        <v>6</v>
      </c>
      <c r="I1457" s="46">
        <v>4597.35</v>
      </c>
      <c r="J1457" s="46">
        <v>4243.79</v>
      </c>
      <c r="K1457" s="46">
        <v>3525.75</v>
      </c>
      <c r="L1457" s="43">
        <v>187</v>
      </c>
      <c r="M1457" s="65" t="s">
        <v>534</v>
      </c>
      <c r="N1457" s="2">
        <v>750450</v>
      </c>
      <c r="O1457" s="48">
        <v>668654</v>
      </c>
      <c r="P1457" s="48">
        <f>(N1457-R1457)*6.21%*80%</f>
        <v>35418.23820000001</v>
      </c>
      <c r="Q1457" s="48">
        <f>(N1457-R1457)*6.21%*20%</f>
        <v>8854.559550000002</v>
      </c>
      <c r="R1457" s="48">
        <f>N1457*5%</f>
        <v>37522.5</v>
      </c>
      <c r="S1457" s="48">
        <f>N1457/J1457</f>
        <v>176.83485752122513</v>
      </c>
      <c r="T1457" s="2">
        <f t="shared" si="199"/>
        <v>4360</v>
      </c>
      <c r="U1457" s="4" t="s">
        <v>1338</v>
      </c>
      <c r="V1457" s="3"/>
    </row>
    <row r="1458" spans="1:22" ht="73.5" customHeight="1">
      <c r="A1458" s="43" t="s">
        <v>1209</v>
      </c>
      <c r="B1458" s="43" t="s">
        <v>998</v>
      </c>
      <c r="C1458" s="44" t="s">
        <v>584</v>
      </c>
      <c r="D1458" s="43">
        <v>1978</v>
      </c>
      <c r="E1458" s="45" t="s">
        <v>77</v>
      </c>
      <c r="F1458" s="45" t="s">
        <v>358</v>
      </c>
      <c r="G1458" s="43">
        <v>9</v>
      </c>
      <c r="H1458" s="43">
        <v>6</v>
      </c>
      <c r="I1458" s="46">
        <v>12261.64</v>
      </c>
      <c r="J1458" s="46">
        <v>12183.66</v>
      </c>
      <c r="K1458" s="46">
        <v>10268.45</v>
      </c>
      <c r="L1458" s="43">
        <v>477</v>
      </c>
      <c r="M1458" s="65" t="s">
        <v>1356</v>
      </c>
      <c r="N1458" s="2">
        <v>2084430</v>
      </c>
      <c r="O1458" s="48">
        <v>1857237</v>
      </c>
      <c r="P1458" s="48">
        <f>(N1458-R1458)*6.21%*80%</f>
        <v>98376.75828000001</v>
      </c>
      <c r="Q1458" s="48">
        <f>(N1458-R1458)*6.21%*20%</f>
        <v>24594.189570000002</v>
      </c>
      <c r="R1458" s="48">
        <f>N1458*5%</f>
        <v>104221.5</v>
      </c>
      <c r="S1458" s="48">
        <f>N1458/J1458</f>
        <v>171.08405848488877</v>
      </c>
      <c r="T1458" s="2">
        <f t="shared" si="199"/>
        <v>4360</v>
      </c>
      <c r="U1458" s="4" t="s">
        <v>1338</v>
      </c>
      <c r="V1458" s="3"/>
    </row>
    <row r="1459" spans="1:22" ht="20.25" customHeight="1">
      <c r="A1459" s="100" t="s">
        <v>1210</v>
      </c>
      <c r="B1459" s="100" t="s">
        <v>999</v>
      </c>
      <c r="C1459" s="88" t="s">
        <v>585</v>
      </c>
      <c r="D1459" s="100">
        <v>1976</v>
      </c>
      <c r="E1459" s="102" t="s">
        <v>77</v>
      </c>
      <c r="F1459" s="102" t="s">
        <v>358</v>
      </c>
      <c r="G1459" s="100">
        <v>5</v>
      </c>
      <c r="H1459" s="100">
        <v>6</v>
      </c>
      <c r="I1459" s="101">
        <v>4397.15</v>
      </c>
      <c r="J1459" s="101">
        <v>4234.74</v>
      </c>
      <c r="K1459" s="101">
        <v>3461.52</v>
      </c>
      <c r="L1459" s="100">
        <v>206</v>
      </c>
      <c r="M1459" s="65" t="s">
        <v>534</v>
      </c>
      <c r="N1459" s="2">
        <v>750450</v>
      </c>
      <c r="O1459" s="48">
        <f>(N1459-R1459)*93.79%</f>
        <v>668654.7022500001</v>
      </c>
      <c r="P1459" s="48">
        <f>(N1459-R1459)*6.21%*80%</f>
        <v>35418.23820000001</v>
      </c>
      <c r="Q1459" s="48">
        <f>(N1459-R1459)*6.21%*20%</f>
        <v>8854.559550000002</v>
      </c>
      <c r="R1459" s="48">
        <f>N1459*5%</f>
        <v>37522.5</v>
      </c>
      <c r="S1459" s="48">
        <f>N1459/J1459</f>
        <v>177.21276867056775</v>
      </c>
      <c r="T1459" s="2">
        <f>T1455</f>
        <v>4360</v>
      </c>
      <c r="U1459" s="4" t="s">
        <v>1338</v>
      </c>
      <c r="V1459" s="3"/>
    </row>
    <row r="1460" spans="1:22" ht="43.5" customHeight="1">
      <c r="A1460" s="100"/>
      <c r="B1460" s="100"/>
      <c r="C1460" s="88"/>
      <c r="D1460" s="100"/>
      <c r="E1460" s="102"/>
      <c r="F1460" s="102"/>
      <c r="G1460" s="100"/>
      <c r="H1460" s="100"/>
      <c r="I1460" s="101"/>
      <c r="J1460" s="101"/>
      <c r="K1460" s="101"/>
      <c r="L1460" s="100"/>
      <c r="M1460" s="65" t="s">
        <v>453</v>
      </c>
      <c r="N1460" s="2">
        <v>559120</v>
      </c>
      <c r="O1460" s="48">
        <f>(N1460-R1460)*93.79%</f>
        <v>498178.71560000005</v>
      </c>
      <c r="P1460" s="48">
        <f>(N1460-R1460)*6.21%*80%</f>
        <v>26388.227520000004</v>
      </c>
      <c r="Q1460" s="48">
        <f>(N1460-R1460)*6.21%*20%</f>
        <v>6597.056880000001</v>
      </c>
      <c r="R1460" s="48">
        <f>N1460*5%</f>
        <v>27956</v>
      </c>
      <c r="S1460" s="48">
        <f>N1460/J1459</f>
        <v>132.03171859429386</v>
      </c>
      <c r="T1460" s="2">
        <f>T1456</f>
        <v>4360</v>
      </c>
      <c r="U1460" s="4" t="s">
        <v>1338</v>
      </c>
      <c r="V1460" s="3"/>
    </row>
    <row r="1461" spans="1:22" ht="33" customHeight="1">
      <c r="A1461" s="100"/>
      <c r="B1461" s="100"/>
      <c r="C1461" s="88"/>
      <c r="D1461" s="100"/>
      <c r="E1461" s="102"/>
      <c r="F1461" s="102"/>
      <c r="G1461" s="100"/>
      <c r="H1461" s="100"/>
      <c r="I1461" s="101"/>
      <c r="J1461" s="101"/>
      <c r="K1461" s="101"/>
      <c r="L1461" s="100"/>
      <c r="M1461" s="65" t="s">
        <v>350</v>
      </c>
      <c r="N1461" s="2">
        <v>301040</v>
      </c>
      <c r="O1461" s="48">
        <f>(N1461-R1461)*93.79%</f>
        <v>268228.1452</v>
      </c>
      <c r="P1461" s="48">
        <f>(N1461-R1461)*6.21%*80%</f>
        <v>14207.883840000002</v>
      </c>
      <c r="Q1461" s="48">
        <f>(N1461-R1461)*6.21%*20%</f>
        <v>3551.9709600000006</v>
      </c>
      <c r="R1461" s="48">
        <f>N1461*5%</f>
        <v>15052</v>
      </c>
      <c r="S1461" s="48">
        <f>N1461/J1459</f>
        <v>71.08818959369407</v>
      </c>
      <c r="T1461" s="2">
        <f>T1456</f>
        <v>4360</v>
      </c>
      <c r="U1461" s="4" t="s">
        <v>1338</v>
      </c>
      <c r="V1461" s="3"/>
    </row>
    <row r="1462" spans="1:22" ht="18" customHeight="1">
      <c r="A1462" s="100"/>
      <c r="B1462" s="100"/>
      <c r="C1462" s="88"/>
      <c r="D1462" s="100"/>
      <c r="E1462" s="102"/>
      <c r="F1462" s="102"/>
      <c r="G1462" s="100"/>
      <c r="H1462" s="100"/>
      <c r="I1462" s="101"/>
      <c r="J1462" s="101"/>
      <c r="K1462" s="101"/>
      <c r="L1462" s="100"/>
      <c r="M1462" s="65" t="s">
        <v>67</v>
      </c>
      <c r="N1462" s="2">
        <f>SUM(N1459:N1461)</f>
        <v>1610610</v>
      </c>
      <c r="O1462" s="2">
        <v>1435061</v>
      </c>
      <c r="P1462" s="2">
        <f>SUM(P1459:P1461)</f>
        <v>76014.34956</v>
      </c>
      <c r="Q1462" s="2">
        <f>SUM(Q1459:Q1461)</f>
        <v>19003.58739</v>
      </c>
      <c r="R1462" s="2">
        <f>SUM(R1459:R1461)</f>
        <v>80530.5</v>
      </c>
      <c r="S1462" s="48">
        <f>N1462/J1459</f>
        <v>380.33267685855566</v>
      </c>
      <c r="T1462" s="2">
        <f>T1458</f>
        <v>4360</v>
      </c>
      <c r="U1462" s="4"/>
      <c r="V1462" s="3"/>
    </row>
    <row r="1463" spans="1:22" ht="45" customHeight="1">
      <c r="A1463" s="100" t="s">
        <v>1211</v>
      </c>
      <c r="B1463" s="100" t="s">
        <v>1000</v>
      </c>
      <c r="C1463" s="88" t="s">
        <v>586</v>
      </c>
      <c r="D1463" s="100">
        <v>1971</v>
      </c>
      <c r="E1463" s="102" t="s">
        <v>77</v>
      </c>
      <c r="F1463" s="102" t="s">
        <v>358</v>
      </c>
      <c r="G1463" s="100">
        <v>5</v>
      </c>
      <c r="H1463" s="100">
        <v>6</v>
      </c>
      <c r="I1463" s="101">
        <v>4536.97</v>
      </c>
      <c r="J1463" s="101">
        <v>4403.44</v>
      </c>
      <c r="K1463" s="101">
        <v>3813.86</v>
      </c>
      <c r="L1463" s="100">
        <v>204</v>
      </c>
      <c r="M1463" s="65" t="s">
        <v>414</v>
      </c>
      <c r="N1463" s="2">
        <v>1177360</v>
      </c>
      <c r="O1463" s="48">
        <f>(N1463-R1463)*93.79%</f>
        <v>1049033.6468</v>
      </c>
      <c r="P1463" s="48">
        <f>(N1463-R1463)*6.21%*80%</f>
        <v>55566.68256</v>
      </c>
      <c r="Q1463" s="48">
        <f>(N1463-R1463)*6.21%*20%</f>
        <v>13891.67064</v>
      </c>
      <c r="R1463" s="48">
        <f>N1463*5%</f>
        <v>58868</v>
      </c>
      <c r="S1463" s="48">
        <f>N1463/J1463</f>
        <v>267.3727812800901</v>
      </c>
      <c r="T1463" s="2">
        <f>T1458</f>
        <v>4360</v>
      </c>
      <c r="U1463" s="4" t="s">
        <v>1338</v>
      </c>
      <c r="V1463" s="3"/>
    </row>
    <row r="1464" spans="1:22" ht="33" customHeight="1">
      <c r="A1464" s="100"/>
      <c r="B1464" s="100"/>
      <c r="C1464" s="88"/>
      <c r="D1464" s="100"/>
      <c r="E1464" s="102"/>
      <c r="F1464" s="102"/>
      <c r="G1464" s="100"/>
      <c r="H1464" s="100"/>
      <c r="I1464" s="101"/>
      <c r="J1464" s="101"/>
      <c r="K1464" s="101"/>
      <c r="L1464" s="100"/>
      <c r="M1464" s="65" t="s">
        <v>350</v>
      </c>
      <c r="N1464" s="2">
        <v>301040</v>
      </c>
      <c r="O1464" s="48">
        <f>(N1464-R1464)*93.79%</f>
        <v>268228.1452</v>
      </c>
      <c r="P1464" s="48">
        <f>(N1464-R1464)*6.21%*80%</f>
        <v>14207.883840000002</v>
      </c>
      <c r="Q1464" s="48">
        <f>(N1464-R1464)*6.21%*20%</f>
        <v>3551.9709600000006</v>
      </c>
      <c r="R1464" s="48">
        <f>N1464*5%</f>
        <v>15052</v>
      </c>
      <c r="S1464" s="48">
        <f>N1464/J1463</f>
        <v>68.36473302690624</v>
      </c>
      <c r="T1464" s="2">
        <f>T1458</f>
        <v>4360</v>
      </c>
      <c r="U1464" s="4" t="s">
        <v>1338</v>
      </c>
      <c r="V1464" s="3"/>
    </row>
    <row r="1465" spans="1:22" ht="18" customHeight="1">
      <c r="A1465" s="100"/>
      <c r="B1465" s="100"/>
      <c r="C1465" s="88"/>
      <c r="D1465" s="100"/>
      <c r="E1465" s="102"/>
      <c r="F1465" s="102"/>
      <c r="G1465" s="100"/>
      <c r="H1465" s="100"/>
      <c r="I1465" s="101"/>
      <c r="J1465" s="101"/>
      <c r="K1465" s="101"/>
      <c r="L1465" s="100"/>
      <c r="M1465" s="65" t="s">
        <v>67</v>
      </c>
      <c r="N1465" s="2">
        <f>SUM(N1463:N1464)</f>
        <v>1478400</v>
      </c>
      <c r="O1465" s="2">
        <v>1317261</v>
      </c>
      <c r="P1465" s="2">
        <f>SUM(P1463:P1464)</f>
        <v>69774.56640000001</v>
      </c>
      <c r="Q1465" s="2">
        <f>SUM(Q1463:Q1464)</f>
        <v>17443.641600000003</v>
      </c>
      <c r="R1465" s="2">
        <f>SUM(R1463:R1464)</f>
        <v>73920</v>
      </c>
      <c r="S1465" s="48">
        <f>N1465/J1463</f>
        <v>335.7375143069964</v>
      </c>
      <c r="T1465" s="2">
        <f>T1458</f>
        <v>4360</v>
      </c>
      <c r="U1465" s="4"/>
      <c r="V1465" s="3"/>
    </row>
    <row r="1466" spans="1:22" ht="60.75" customHeight="1">
      <c r="A1466" s="43" t="s">
        <v>1212</v>
      </c>
      <c r="B1466" s="43" t="s">
        <v>1001</v>
      </c>
      <c r="C1466" s="44" t="s">
        <v>587</v>
      </c>
      <c r="D1466" s="43">
        <v>1980</v>
      </c>
      <c r="E1466" s="45" t="s">
        <v>77</v>
      </c>
      <c r="F1466" s="45" t="s">
        <v>358</v>
      </c>
      <c r="G1466" s="43">
        <v>9</v>
      </c>
      <c r="H1466" s="43">
        <v>6</v>
      </c>
      <c r="I1466" s="46">
        <v>14387.46</v>
      </c>
      <c r="J1466" s="46">
        <v>13837.56</v>
      </c>
      <c r="K1466" s="46">
        <v>9843.66</v>
      </c>
      <c r="L1466" s="43">
        <v>467</v>
      </c>
      <c r="M1466" s="65" t="s">
        <v>534</v>
      </c>
      <c r="N1466" s="2">
        <v>980880</v>
      </c>
      <c r="O1466" s="48">
        <f>(N1466-R1466)*93.79%</f>
        <v>873968.9844000001</v>
      </c>
      <c r="P1466" s="48">
        <f aca="true" t="shared" si="202" ref="P1466:P1478">(N1466-R1466)*6.21%*80%</f>
        <v>46293.61248</v>
      </c>
      <c r="Q1466" s="48">
        <f aca="true" t="shared" si="203" ref="Q1466:Q1478">(N1466-R1466)*6.21%*20%</f>
        <v>11573.40312</v>
      </c>
      <c r="R1466" s="48">
        <f aca="true" t="shared" si="204" ref="R1466:R1478">N1466*5%</f>
        <v>49044</v>
      </c>
      <c r="S1466" s="48">
        <f>N1466/J1466</f>
        <v>70.88532949450627</v>
      </c>
      <c r="T1466" s="2">
        <f>T1460</f>
        <v>4360</v>
      </c>
      <c r="U1466" s="4" t="s">
        <v>1338</v>
      </c>
      <c r="V1466" s="3"/>
    </row>
    <row r="1467" spans="1:22" ht="60.75" customHeight="1">
      <c r="A1467" s="43" t="s">
        <v>1213</v>
      </c>
      <c r="B1467" s="43" t="s">
        <v>1002</v>
      </c>
      <c r="C1467" s="44" t="s">
        <v>627</v>
      </c>
      <c r="D1467" s="43">
        <v>1990</v>
      </c>
      <c r="E1467" s="45" t="s">
        <v>77</v>
      </c>
      <c r="F1467" s="45" t="s">
        <v>358</v>
      </c>
      <c r="G1467" s="43">
        <v>12</v>
      </c>
      <c r="H1467" s="43">
        <v>1</v>
      </c>
      <c r="I1467" s="46">
        <v>4898.72</v>
      </c>
      <c r="J1467" s="46">
        <v>2778.1</v>
      </c>
      <c r="K1467" s="46">
        <v>2023.73</v>
      </c>
      <c r="L1467" s="43">
        <v>144</v>
      </c>
      <c r="M1467" s="65" t="s">
        <v>534</v>
      </c>
      <c r="N1467" s="2">
        <v>463120</v>
      </c>
      <c r="O1467" s="48">
        <v>412643</v>
      </c>
      <c r="P1467" s="48">
        <f t="shared" si="202"/>
        <v>21857.41152</v>
      </c>
      <c r="Q1467" s="48">
        <f t="shared" si="203"/>
        <v>5464.35288</v>
      </c>
      <c r="R1467" s="48">
        <f t="shared" si="204"/>
        <v>23156</v>
      </c>
      <c r="S1467" s="48">
        <f aca="true" t="shared" si="205" ref="S1467:S1477">N1467/J1467</f>
        <v>166.7038623519672</v>
      </c>
      <c r="T1467" s="2">
        <f>T1462</f>
        <v>4360</v>
      </c>
      <c r="U1467" s="4" t="s">
        <v>1338</v>
      </c>
      <c r="V1467" s="3"/>
    </row>
    <row r="1468" spans="1:22" ht="60.75" customHeight="1">
      <c r="A1468" s="43" t="s">
        <v>1214</v>
      </c>
      <c r="B1468" s="43" t="s">
        <v>1003</v>
      </c>
      <c r="C1468" s="44" t="s">
        <v>628</v>
      </c>
      <c r="D1468" s="43">
        <v>1989</v>
      </c>
      <c r="E1468" s="45" t="s">
        <v>77</v>
      </c>
      <c r="F1468" s="45" t="s">
        <v>358</v>
      </c>
      <c r="G1468" s="43">
        <v>9</v>
      </c>
      <c r="H1468" s="43">
        <v>2</v>
      </c>
      <c r="I1468" s="46">
        <v>5782.85</v>
      </c>
      <c r="J1468" s="46">
        <v>3719.4</v>
      </c>
      <c r="K1468" s="46">
        <v>2648.59</v>
      </c>
      <c r="L1468" s="43">
        <v>152</v>
      </c>
      <c r="M1468" s="65" t="s">
        <v>534</v>
      </c>
      <c r="N1468" s="2">
        <v>934120</v>
      </c>
      <c r="O1468" s="48">
        <v>832305</v>
      </c>
      <c r="P1468" s="48">
        <f t="shared" si="202"/>
        <v>44086.72752000001</v>
      </c>
      <c r="Q1468" s="48">
        <f t="shared" si="203"/>
        <v>11021.681880000002</v>
      </c>
      <c r="R1468" s="48">
        <f t="shared" si="204"/>
        <v>46706</v>
      </c>
      <c r="S1468" s="48">
        <f t="shared" si="205"/>
        <v>251.14803462924127</v>
      </c>
      <c r="T1468" s="2">
        <f>T1464</f>
        <v>4360</v>
      </c>
      <c r="U1468" s="4" t="s">
        <v>1338</v>
      </c>
      <c r="V1468" s="3"/>
    </row>
    <row r="1469" spans="1:22" ht="60.75" customHeight="1">
      <c r="A1469" s="43" t="s">
        <v>1215</v>
      </c>
      <c r="B1469" s="43" t="s">
        <v>1004</v>
      </c>
      <c r="C1469" s="44" t="s">
        <v>629</v>
      </c>
      <c r="D1469" s="43">
        <v>1989</v>
      </c>
      <c r="E1469" s="45" t="s">
        <v>77</v>
      </c>
      <c r="F1469" s="45" t="s">
        <v>358</v>
      </c>
      <c r="G1469" s="43">
        <v>5</v>
      </c>
      <c r="H1469" s="43">
        <v>2</v>
      </c>
      <c r="I1469" s="46">
        <v>2619.44</v>
      </c>
      <c r="J1469" s="46">
        <v>1555.97</v>
      </c>
      <c r="K1469" s="46">
        <v>882.53</v>
      </c>
      <c r="L1469" s="43">
        <v>82</v>
      </c>
      <c r="M1469" s="65" t="s">
        <v>534</v>
      </c>
      <c r="N1469" s="2">
        <v>606110</v>
      </c>
      <c r="O1469" s="48">
        <f>(N1469-R1469)*93.79%</f>
        <v>540047.04055</v>
      </c>
      <c r="P1469" s="48">
        <f t="shared" si="202"/>
        <v>28605.967560000005</v>
      </c>
      <c r="Q1469" s="48">
        <f t="shared" si="203"/>
        <v>7151.491890000001</v>
      </c>
      <c r="R1469" s="48">
        <f t="shared" si="204"/>
        <v>30305.5</v>
      </c>
      <c r="S1469" s="48">
        <f>N1469/J1469</f>
        <v>389.53835870871546</v>
      </c>
      <c r="T1469" s="2">
        <f aca="true" t="shared" si="206" ref="T1469:T1475">T1466</f>
        <v>4360</v>
      </c>
      <c r="U1469" s="4" t="s">
        <v>1338</v>
      </c>
      <c r="V1469" s="3"/>
    </row>
    <row r="1470" spans="1:22" ht="60.75" customHeight="1">
      <c r="A1470" s="43" t="s">
        <v>1216</v>
      </c>
      <c r="B1470" s="43" t="s">
        <v>1005</v>
      </c>
      <c r="C1470" s="44" t="s">
        <v>630</v>
      </c>
      <c r="D1470" s="43">
        <v>1990</v>
      </c>
      <c r="E1470" s="45" t="s">
        <v>77</v>
      </c>
      <c r="F1470" s="45" t="s">
        <v>358</v>
      </c>
      <c r="G1470" s="43">
        <v>12</v>
      </c>
      <c r="H1470" s="43">
        <v>1</v>
      </c>
      <c r="I1470" s="46">
        <v>4550.41</v>
      </c>
      <c r="J1470" s="46">
        <v>2792.58</v>
      </c>
      <c r="K1470" s="46">
        <v>1981.27</v>
      </c>
      <c r="L1470" s="43">
        <v>146</v>
      </c>
      <c r="M1470" s="65" t="s">
        <v>534</v>
      </c>
      <c r="N1470" s="2">
        <v>463120</v>
      </c>
      <c r="O1470" s="48">
        <v>412643</v>
      </c>
      <c r="P1470" s="48">
        <f t="shared" si="202"/>
        <v>21857.41152</v>
      </c>
      <c r="Q1470" s="48">
        <f t="shared" si="203"/>
        <v>5464.35288</v>
      </c>
      <c r="R1470" s="48">
        <f t="shared" si="204"/>
        <v>23156</v>
      </c>
      <c r="S1470" s="48">
        <f t="shared" si="205"/>
        <v>165.83947460771043</v>
      </c>
      <c r="T1470" s="2">
        <f t="shared" si="206"/>
        <v>4360</v>
      </c>
      <c r="U1470" s="4" t="s">
        <v>1338</v>
      </c>
      <c r="V1470" s="3"/>
    </row>
    <row r="1471" spans="1:22" ht="60.75" customHeight="1">
      <c r="A1471" s="43" t="s">
        <v>1217</v>
      </c>
      <c r="B1471" s="43" t="s">
        <v>1006</v>
      </c>
      <c r="C1471" s="44" t="s">
        <v>631</v>
      </c>
      <c r="D1471" s="43">
        <v>1989</v>
      </c>
      <c r="E1471" s="45" t="s">
        <v>77</v>
      </c>
      <c r="F1471" s="45" t="s">
        <v>358</v>
      </c>
      <c r="G1471" s="43">
        <v>9</v>
      </c>
      <c r="H1471" s="43">
        <v>2</v>
      </c>
      <c r="I1471" s="46">
        <v>5896.78</v>
      </c>
      <c r="J1471" s="46">
        <v>3745.5</v>
      </c>
      <c r="K1471" s="46">
        <v>3215.04</v>
      </c>
      <c r="L1471" s="43">
        <v>168</v>
      </c>
      <c r="M1471" s="65" t="s">
        <v>534</v>
      </c>
      <c r="N1471" s="2">
        <v>934120</v>
      </c>
      <c r="O1471" s="48">
        <v>832305</v>
      </c>
      <c r="P1471" s="48">
        <f t="shared" si="202"/>
        <v>44086.72752000001</v>
      </c>
      <c r="Q1471" s="48">
        <f t="shared" si="203"/>
        <v>11021.681880000002</v>
      </c>
      <c r="R1471" s="48">
        <f t="shared" si="204"/>
        <v>46706</v>
      </c>
      <c r="S1471" s="48">
        <f t="shared" si="205"/>
        <v>249.3979441997063</v>
      </c>
      <c r="T1471" s="2">
        <f t="shared" si="206"/>
        <v>4360</v>
      </c>
      <c r="U1471" s="4" t="s">
        <v>1338</v>
      </c>
      <c r="V1471" s="3"/>
    </row>
    <row r="1472" spans="1:22" ht="60.75" customHeight="1">
      <c r="A1472" s="43" t="s">
        <v>1218</v>
      </c>
      <c r="B1472" s="43" t="s">
        <v>1007</v>
      </c>
      <c r="C1472" s="44" t="s">
        <v>632</v>
      </c>
      <c r="D1472" s="43">
        <v>1989</v>
      </c>
      <c r="E1472" s="45" t="s">
        <v>77</v>
      </c>
      <c r="F1472" s="45" t="s">
        <v>358</v>
      </c>
      <c r="G1472" s="43">
        <v>5</v>
      </c>
      <c r="H1472" s="43">
        <v>2</v>
      </c>
      <c r="I1472" s="46">
        <v>1973.7</v>
      </c>
      <c r="J1472" s="46">
        <v>1551.37</v>
      </c>
      <c r="K1472" s="46">
        <v>1149.33</v>
      </c>
      <c r="L1472" s="43">
        <v>66</v>
      </c>
      <c r="M1472" s="65" t="s">
        <v>534</v>
      </c>
      <c r="N1472" s="2">
        <v>654000</v>
      </c>
      <c r="O1472" s="48">
        <f>(N1472-R1472)*93.79%</f>
        <v>582717.27</v>
      </c>
      <c r="P1472" s="48">
        <f t="shared" si="202"/>
        <v>30866.184000000005</v>
      </c>
      <c r="Q1472" s="48">
        <f t="shared" si="203"/>
        <v>7716.546000000001</v>
      </c>
      <c r="R1472" s="48">
        <f t="shared" si="204"/>
        <v>32700</v>
      </c>
      <c r="S1472" s="48">
        <f t="shared" si="205"/>
        <v>421.5628766831897</v>
      </c>
      <c r="T1472" s="2">
        <f t="shared" si="206"/>
        <v>4360</v>
      </c>
      <c r="U1472" s="4" t="s">
        <v>1338</v>
      </c>
      <c r="V1472" s="3"/>
    </row>
    <row r="1473" spans="1:22" ht="60.75" customHeight="1">
      <c r="A1473" s="43" t="s">
        <v>1219</v>
      </c>
      <c r="B1473" s="43" t="s">
        <v>1008</v>
      </c>
      <c r="C1473" s="44" t="s">
        <v>633</v>
      </c>
      <c r="D1473" s="43">
        <v>1990</v>
      </c>
      <c r="E1473" s="45" t="s">
        <v>77</v>
      </c>
      <c r="F1473" s="45" t="s">
        <v>358</v>
      </c>
      <c r="G1473" s="43">
        <v>12</v>
      </c>
      <c r="H1473" s="43">
        <v>1</v>
      </c>
      <c r="I1473" s="46">
        <v>4927.6</v>
      </c>
      <c r="J1473" s="46">
        <v>2764.29</v>
      </c>
      <c r="K1473" s="46">
        <v>2036.31</v>
      </c>
      <c r="L1473" s="43">
        <v>136</v>
      </c>
      <c r="M1473" s="65" t="s">
        <v>534</v>
      </c>
      <c r="N1473" s="2">
        <v>463612</v>
      </c>
      <c r="O1473" s="48">
        <v>413080</v>
      </c>
      <c r="P1473" s="48">
        <f t="shared" si="202"/>
        <v>21880.631952000003</v>
      </c>
      <c r="Q1473" s="48">
        <f t="shared" si="203"/>
        <v>5470.157988000001</v>
      </c>
      <c r="R1473" s="48">
        <f t="shared" si="204"/>
        <v>23180.600000000002</v>
      </c>
      <c r="S1473" s="48">
        <f t="shared" si="205"/>
        <v>167.71467537776428</v>
      </c>
      <c r="T1473" s="2">
        <f t="shared" si="206"/>
        <v>4360</v>
      </c>
      <c r="U1473" s="4" t="s">
        <v>1338</v>
      </c>
      <c r="V1473" s="3"/>
    </row>
    <row r="1474" spans="1:22" ht="60.75" customHeight="1">
      <c r="A1474" s="43" t="s">
        <v>1220</v>
      </c>
      <c r="B1474" s="43" t="s">
        <v>1009</v>
      </c>
      <c r="C1474" s="44" t="s">
        <v>634</v>
      </c>
      <c r="D1474" s="43">
        <v>1989</v>
      </c>
      <c r="E1474" s="45" t="s">
        <v>77</v>
      </c>
      <c r="F1474" s="45" t="s">
        <v>358</v>
      </c>
      <c r="G1474" s="43">
        <v>9</v>
      </c>
      <c r="H1474" s="43">
        <v>2</v>
      </c>
      <c r="I1474" s="46">
        <v>5879.21</v>
      </c>
      <c r="J1474" s="46">
        <v>3727.32</v>
      </c>
      <c r="K1474" s="46">
        <v>2404.3</v>
      </c>
      <c r="L1474" s="43">
        <v>176</v>
      </c>
      <c r="M1474" s="65" t="s">
        <v>534</v>
      </c>
      <c r="N1474" s="2">
        <v>601120</v>
      </c>
      <c r="O1474" s="48">
        <f>(N1474-R1474)*93.79%</f>
        <v>535600.9256000001</v>
      </c>
      <c r="P1474" s="48">
        <f t="shared" si="202"/>
        <v>28370.459520000004</v>
      </c>
      <c r="Q1474" s="48">
        <f t="shared" si="203"/>
        <v>7092.614880000001</v>
      </c>
      <c r="R1474" s="48">
        <f t="shared" si="204"/>
        <v>30056</v>
      </c>
      <c r="S1474" s="48">
        <f t="shared" si="205"/>
        <v>161.27405213397293</v>
      </c>
      <c r="T1474" s="2">
        <f t="shared" si="206"/>
        <v>4360</v>
      </c>
      <c r="U1474" s="4" t="s">
        <v>1338</v>
      </c>
      <c r="V1474" s="3"/>
    </row>
    <row r="1475" spans="1:22" ht="70.5" customHeight="1">
      <c r="A1475" s="43" t="s">
        <v>1221</v>
      </c>
      <c r="B1475" s="43" t="s">
        <v>1010</v>
      </c>
      <c r="C1475" s="44" t="s">
        <v>635</v>
      </c>
      <c r="D1475" s="43">
        <v>1989</v>
      </c>
      <c r="E1475" s="45" t="s">
        <v>77</v>
      </c>
      <c r="F1475" s="45" t="s">
        <v>358</v>
      </c>
      <c r="G1475" s="43">
        <v>5</v>
      </c>
      <c r="H1475" s="43">
        <v>2</v>
      </c>
      <c r="I1475" s="46">
        <v>2423.29</v>
      </c>
      <c r="J1475" s="46">
        <v>1543.3</v>
      </c>
      <c r="K1475" s="46">
        <v>1149.33</v>
      </c>
      <c r="L1475" s="43">
        <v>66</v>
      </c>
      <c r="M1475" s="65" t="s">
        <v>534</v>
      </c>
      <c r="N1475" s="2">
        <v>654000</v>
      </c>
      <c r="O1475" s="48">
        <f>(N1475-R1475)*93.79%</f>
        <v>582717.27</v>
      </c>
      <c r="P1475" s="48">
        <f t="shared" si="202"/>
        <v>30866.184000000005</v>
      </c>
      <c r="Q1475" s="48">
        <f t="shared" si="203"/>
        <v>7716.546000000001</v>
      </c>
      <c r="R1475" s="48">
        <f t="shared" si="204"/>
        <v>32700</v>
      </c>
      <c r="S1475" s="48">
        <f t="shared" si="205"/>
        <v>423.76725199248364</v>
      </c>
      <c r="T1475" s="2">
        <f t="shared" si="206"/>
        <v>4360</v>
      </c>
      <c r="U1475" s="4" t="s">
        <v>1338</v>
      </c>
      <c r="V1475" s="3"/>
    </row>
    <row r="1476" spans="1:22" ht="69" customHeight="1">
      <c r="A1476" s="43" t="s">
        <v>1222</v>
      </c>
      <c r="B1476" s="43" t="s">
        <v>1011</v>
      </c>
      <c r="C1476" s="44" t="s">
        <v>1283</v>
      </c>
      <c r="D1476" s="43">
        <v>1988</v>
      </c>
      <c r="E1476" s="45" t="s">
        <v>77</v>
      </c>
      <c r="F1476" s="45" t="s">
        <v>358</v>
      </c>
      <c r="G1476" s="43">
        <v>5</v>
      </c>
      <c r="H1476" s="43">
        <v>4</v>
      </c>
      <c r="I1476" s="46">
        <v>4791.23</v>
      </c>
      <c r="J1476" s="46">
        <v>3084.77</v>
      </c>
      <c r="K1476" s="46">
        <v>2419.43</v>
      </c>
      <c r="L1476" s="43">
        <v>139</v>
      </c>
      <c r="M1476" s="65" t="s">
        <v>534</v>
      </c>
      <c r="N1476" s="2">
        <v>1211200</v>
      </c>
      <c r="O1476" s="48">
        <f>(N1476-R1476)*93.79%</f>
        <v>1079185.256</v>
      </c>
      <c r="P1476" s="48">
        <f t="shared" si="202"/>
        <v>57163.79520000001</v>
      </c>
      <c r="Q1476" s="48">
        <f t="shared" si="203"/>
        <v>14290.948800000002</v>
      </c>
      <c r="R1476" s="48">
        <f t="shared" si="204"/>
        <v>60560</v>
      </c>
      <c r="S1476" s="48">
        <f t="shared" si="205"/>
        <v>392.6386732236115</v>
      </c>
      <c r="T1476" s="2">
        <f>T1475</f>
        <v>4360</v>
      </c>
      <c r="U1476" s="4" t="s">
        <v>1338</v>
      </c>
      <c r="V1476" s="3"/>
    </row>
    <row r="1477" spans="1:22" ht="27" customHeight="1">
      <c r="A1477" s="100" t="s">
        <v>1223</v>
      </c>
      <c r="B1477" s="100" t="s">
        <v>1012</v>
      </c>
      <c r="C1477" s="88" t="s">
        <v>636</v>
      </c>
      <c r="D1477" s="100">
        <v>1988</v>
      </c>
      <c r="E1477" s="102" t="s">
        <v>77</v>
      </c>
      <c r="F1477" s="102" t="s">
        <v>358</v>
      </c>
      <c r="G1477" s="100">
        <v>10</v>
      </c>
      <c r="H1477" s="100">
        <v>7</v>
      </c>
      <c r="I1477" s="101">
        <v>21571.67</v>
      </c>
      <c r="J1477" s="101">
        <v>16219</v>
      </c>
      <c r="K1477" s="101">
        <v>11441.97</v>
      </c>
      <c r="L1477" s="100">
        <v>762</v>
      </c>
      <c r="M1477" s="65" t="s">
        <v>534</v>
      </c>
      <c r="N1477" s="2">
        <v>2154620</v>
      </c>
      <c r="O1477" s="48">
        <f>(N1477-R1477)*93.79%</f>
        <v>1919777.1931</v>
      </c>
      <c r="P1477" s="48">
        <f t="shared" si="202"/>
        <v>101689.44552000001</v>
      </c>
      <c r="Q1477" s="48">
        <f t="shared" si="203"/>
        <v>25422.361380000002</v>
      </c>
      <c r="R1477" s="48">
        <f t="shared" si="204"/>
        <v>107731</v>
      </c>
      <c r="S1477" s="48">
        <f t="shared" si="205"/>
        <v>132.84542820149207</v>
      </c>
      <c r="T1477" s="2">
        <f>T1474</f>
        <v>4360</v>
      </c>
      <c r="U1477" s="4" t="s">
        <v>1338</v>
      </c>
      <c r="V1477" s="3"/>
    </row>
    <row r="1478" spans="1:22" ht="57" customHeight="1">
      <c r="A1478" s="100"/>
      <c r="B1478" s="100"/>
      <c r="C1478" s="88"/>
      <c r="D1478" s="100"/>
      <c r="E1478" s="102"/>
      <c r="F1478" s="102"/>
      <c r="G1478" s="100"/>
      <c r="H1478" s="100"/>
      <c r="I1478" s="101"/>
      <c r="J1478" s="101"/>
      <c r="K1478" s="101"/>
      <c r="L1478" s="100"/>
      <c r="M1478" s="65" t="s">
        <v>1352</v>
      </c>
      <c r="N1478" s="2">
        <v>5001000</v>
      </c>
      <c r="O1478" s="48">
        <f>(N1478-R1478)*93.79%</f>
        <v>4455916.005</v>
      </c>
      <c r="P1478" s="48">
        <f t="shared" si="202"/>
        <v>236027.196</v>
      </c>
      <c r="Q1478" s="48">
        <f t="shared" si="203"/>
        <v>59006.799</v>
      </c>
      <c r="R1478" s="48">
        <f t="shared" si="204"/>
        <v>250050</v>
      </c>
      <c r="S1478" s="48">
        <f>N1478/J1477</f>
        <v>308.3420679450028</v>
      </c>
      <c r="T1478" s="2">
        <f>T1475</f>
        <v>4360</v>
      </c>
      <c r="U1478" s="4" t="s">
        <v>1338</v>
      </c>
      <c r="V1478" s="3"/>
    </row>
    <row r="1479" spans="1:22" ht="18" customHeight="1">
      <c r="A1479" s="100"/>
      <c r="B1479" s="100"/>
      <c r="C1479" s="88"/>
      <c r="D1479" s="100"/>
      <c r="E1479" s="102"/>
      <c r="F1479" s="102"/>
      <c r="G1479" s="100"/>
      <c r="H1479" s="100"/>
      <c r="I1479" s="101"/>
      <c r="J1479" s="101"/>
      <c r="K1479" s="101"/>
      <c r="L1479" s="100"/>
      <c r="M1479" s="65" t="s">
        <v>67</v>
      </c>
      <c r="N1479" s="2">
        <f>SUM(N1477:N1478)</f>
        <v>7155620</v>
      </c>
      <c r="O1479" s="2">
        <f>SUM(O1477:O1478)</f>
        <v>6375693.1981</v>
      </c>
      <c r="P1479" s="2">
        <f>SUM(P1477:P1478)</f>
        <v>337716.64152</v>
      </c>
      <c r="Q1479" s="2">
        <f>SUM(Q1477:Q1478)</f>
        <v>84429.16038</v>
      </c>
      <c r="R1479" s="2">
        <f>SUM(R1477:R1478)</f>
        <v>357781</v>
      </c>
      <c r="S1479" s="48">
        <f>N1479/J1477</f>
        <v>441.1874961464949</v>
      </c>
      <c r="T1479" s="2">
        <f>T1475</f>
        <v>4360</v>
      </c>
      <c r="U1479" s="4"/>
      <c r="V1479" s="3"/>
    </row>
    <row r="1480" spans="1:22" ht="63" customHeight="1">
      <c r="A1480" s="43" t="s">
        <v>1224</v>
      </c>
      <c r="B1480" s="43" t="s">
        <v>1013</v>
      </c>
      <c r="C1480" s="44" t="s">
        <v>1284</v>
      </c>
      <c r="D1480" s="43">
        <v>1982</v>
      </c>
      <c r="E1480" s="45" t="s">
        <v>77</v>
      </c>
      <c r="F1480" s="45" t="s">
        <v>349</v>
      </c>
      <c r="G1480" s="43">
        <v>5</v>
      </c>
      <c r="H1480" s="43">
        <v>6</v>
      </c>
      <c r="I1480" s="46">
        <v>4693.75</v>
      </c>
      <c r="J1480" s="46">
        <v>4203</v>
      </c>
      <c r="K1480" s="46">
        <v>2947</v>
      </c>
      <c r="L1480" s="43">
        <v>226</v>
      </c>
      <c r="M1480" s="65" t="s">
        <v>534</v>
      </c>
      <c r="N1480" s="2">
        <v>1501000</v>
      </c>
      <c r="O1480" s="48">
        <f>(N1480-R1480)*93.79%</f>
        <v>1337398.5050000001</v>
      </c>
      <c r="P1480" s="48">
        <f>(N1480-R1480)*6.21%*80%</f>
        <v>70841.19600000001</v>
      </c>
      <c r="Q1480" s="48">
        <f>(N1480-R1480)*6.21%*20%</f>
        <v>17710.299000000003</v>
      </c>
      <c r="R1480" s="48">
        <f>N1480*5%</f>
        <v>75050</v>
      </c>
      <c r="S1480" s="48">
        <f>N1480/J1480</f>
        <v>357.12586247918154</v>
      </c>
      <c r="T1480" s="2">
        <f>T1476</f>
        <v>4360</v>
      </c>
      <c r="U1480" s="4" t="s">
        <v>1338</v>
      </c>
      <c r="V1480" s="3"/>
    </row>
    <row r="1481" spans="1:22" ht="27" customHeight="1">
      <c r="A1481" s="100" t="s">
        <v>1225</v>
      </c>
      <c r="B1481" s="100" t="s">
        <v>1014</v>
      </c>
      <c r="C1481" s="88" t="s">
        <v>1285</v>
      </c>
      <c r="D1481" s="100">
        <v>1981</v>
      </c>
      <c r="E1481" s="102" t="s">
        <v>77</v>
      </c>
      <c r="F1481" s="102" t="s">
        <v>358</v>
      </c>
      <c r="G1481" s="100">
        <v>5</v>
      </c>
      <c r="H1481" s="100">
        <v>8</v>
      </c>
      <c r="I1481" s="101">
        <v>7186.38</v>
      </c>
      <c r="J1481" s="101">
        <v>6243</v>
      </c>
      <c r="K1481" s="101">
        <v>4388.87</v>
      </c>
      <c r="L1481" s="100">
        <v>287</v>
      </c>
      <c r="M1481" s="65" t="s">
        <v>534</v>
      </c>
      <c r="N1481" s="2">
        <v>2020000</v>
      </c>
      <c r="O1481" s="48">
        <f>(N1481-R1481)*93.79%</f>
        <v>1799830.1</v>
      </c>
      <c r="P1481" s="48">
        <f>(N1481-R1481)*6.21%*80%</f>
        <v>95335.92000000001</v>
      </c>
      <c r="Q1481" s="48">
        <f>(N1481-R1481)*6.21%*20%</f>
        <v>23833.980000000003</v>
      </c>
      <c r="R1481" s="48">
        <f>N1481*5%</f>
        <v>101000</v>
      </c>
      <c r="S1481" s="48">
        <f>N1481/J1481</f>
        <v>323.5623898766619</v>
      </c>
      <c r="T1481" s="2">
        <f>T1475</f>
        <v>4360</v>
      </c>
      <c r="U1481" s="4" t="s">
        <v>1338</v>
      </c>
      <c r="V1481" s="3"/>
    </row>
    <row r="1482" spans="1:22" ht="56.25" customHeight="1">
      <c r="A1482" s="100"/>
      <c r="B1482" s="100"/>
      <c r="C1482" s="88"/>
      <c r="D1482" s="100"/>
      <c r="E1482" s="102"/>
      <c r="F1482" s="102"/>
      <c r="G1482" s="100"/>
      <c r="H1482" s="100"/>
      <c r="I1482" s="101"/>
      <c r="J1482" s="101"/>
      <c r="K1482" s="101"/>
      <c r="L1482" s="100"/>
      <c r="M1482" s="65" t="s">
        <v>1352</v>
      </c>
      <c r="N1482" s="2">
        <v>3040000</v>
      </c>
      <c r="O1482" s="48">
        <f>(N1482-R1482)*93.79%</f>
        <v>2708655.2</v>
      </c>
      <c r="P1482" s="48">
        <f>(N1482-R1482)*6.21%*80%</f>
        <v>143475.84000000003</v>
      </c>
      <c r="Q1482" s="48">
        <f>(N1482-R1482)*6.21%*20%</f>
        <v>35868.96000000001</v>
      </c>
      <c r="R1482" s="48">
        <f>N1482*5%</f>
        <v>152000</v>
      </c>
      <c r="S1482" s="48">
        <f>N1482/J1481</f>
        <v>486.9453788242832</v>
      </c>
      <c r="T1482" s="2">
        <f>T1476</f>
        <v>4360</v>
      </c>
      <c r="U1482" s="4" t="s">
        <v>1338</v>
      </c>
      <c r="V1482" s="3"/>
    </row>
    <row r="1483" spans="1:22" ht="18" customHeight="1">
      <c r="A1483" s="100"/>
      <c r="B1483" s="100"/>
      <c r="C1483" s="88"/>
      <c r="D1483" s="100"/>
      <c r="E1483" s="102"/>
      <c r="F1483" s="102"/>
      <c r="G1483" s="100"/>
      <c r="H1483" s="100"/>
      <c r="I1483" s="101"/>
      <c r="J1483" s="101"/>
      <c r="K1483" s="101"/>
      <c r="L1483" s="100"/>
      <c r="M1483" s="65" t="s">
        <v>67</v>
      </c>
      <c r="N1483" s="2">
        <f>SUM(N1481:N1482)</f>
        <v>5060000</v>
      </c>
      <c r="O1483" s="2">
        <f>SUM(O1481:O1482)</f>
        <v>4508485.300000001</v>
      </c>
      <c r="P1483" s="2">
        <f>SUM(P1481:P1482)</f>
        <v>238811.76000000004</v>
      </c>
      <c r="Q1483" s="2">
        <f>SUM(Q1481:Q1482)</f>
        <v>59702.94000000001</v>
      </c>
      <c r="R1483" s="2">
        <f>SUM(R1481:R1482)</f>
        <v>253000</v>
      </c>
      <c r="S1483" s="48">
        <f>N1483/J1481</f>
        <v>810.507768700945</v>
      </c>
      <c r="T1483" s="2">
        <f>T1478</f>
        <v>4360</v>
      </c>
      <c r="U1483" s="4"/>
      <c r="V1483" s="3"/>
    </row>
    <row r="1484" spans="1:22" ht="65.25" customHeight="1">
      <c r="A1484" s="43" t="s">
        <v>1226</v>
      </c>
      <c r="B1484" s="43" t="s">
        <v>1015</v>
      </c>
      <c r="C1484" s="44" t="s">
        <v>1286</v>
      </c>
      <c r="D1484" s="43">
        <v>1981</v>
      </c>
      <c r="E1484" s="45" t="s">
        <v>77</v>
      </c>
      <c r="F1484" s="45" t="s">
        <v>358</v>
      </c>
      <c r="G1484" s="43">
        <v>9</v>
      </c>
      <c r="H1484" s="43">
        <v>8</v>
      </c>
      <c r="I1484" s="46">
        <v>20870.84</v>
      </c>
      <c r="J1484" s="46">
        <v>17058</v>
      </c>
      <c r="K1484" s="46">
        <v>13135.19</v>
      </c>
      <c r="L1484" s="43">
        <v>817</v>
      </c>
      <c r="M1484" s="65" t="s">
        <v>534</v>
      </c>
      <c r="N1484" s="2">
        <v>2436600</v>
      </c>
      <c r="O1484" s="48">
        <f>(N1484-R1484)*93.79%</f>
        <v>2171022.7830000003</v>
      </c>
      <c r="P1484" s="48">
        <f>(N1484-R1484)*6.21%*80%</f>
        <v>114997.77360000001</v>
      </c>
      <c r="Q1484" s="48">
        <f>(N1484-R1484)*6.21%*20%</f>
        <v>28749.443400000004</v>
      </c>
      <c r="R1484" s="48">
        <f>N1484*5%</f>
        <v>121830</v>
      </c>
      <c r="S1484" s="48">
        <f>N1484/J1484</f>
        <v>142.842068237777</v>
      </c>
      <c r="T1484" s="2">
        <f>T1479</f>
        <v>4360</v>
      </c>
      <c r="U1484" s="4" t="s">
        <v>1338</v>
      </c>
      <c r="V1484" s="3"/>
    </row>
    <row r="1485" spans="1:22" ht="65.25" customHeight="1">
      <c r="A1485" s="43" t="s">
        <v>1227</v>
      </c>
      <c r="B1485" s="43" t="s">
        <v>1016</v>
      </c>
      <c r="C1485" s="44" t="s">
        <v>1287</v>
      </c>
      <c r="D1485" s="43">
        <v>1981</v>
      </c>
      <c r="E1485" s="45" t="s">
        <v>77</v>
      </c>
      <c r="F1485" s="45" t="s">
        <v>358</v>
      </c>
      <c r="G1485" s="43">
        <v>9</v>
      </c>
      <c r="H1485" s="43">
        <v>4</v>
      </c>
      <c r="I1485" s="46">
        <v>10334.11</v>
      </c>
      <c r="J1485" s="46">
        <v>7936</v>
      </c>
      <c r="K1485" s="46">
        <v>6372.18</v>
      </c>
      <c r="L1485" s="43">
        <v>368</v>
      </c>
      <c r="M1485" s="65" t="s">
        <v>534</v>
      </c>
      <c r="N1485" s="2">
        <v>1236450</v>
      </c>
      <c r="O1485" s="48">
        <f>(N1485-R1485)*93.79%</f>
        <v>1101683.13225</v>
      </c>
      <c r="P1485" s="48">
        <f>(N1485-R1485)*6.21%*80%</f>
        <v>58355.49420000001</v>
      </c>
      <c r="Q1485" s="48">
        <f>(N1485-R1485)*6.21%*20%</f>
        <v>14588.873550000002</v>
      </c>
      <c r="R1485" s="48">
        <f>N1485*5%</f>
        <v>61822.5</v>
      </c>
      <c r="S1485" s="48">
        <f>N1485/J1485</f>
        <v>155.80267137096774</v>
      </c>
      <c r="T1485" s="2">
        <f>T1480</f>
        <v>4360</v>
      </c>
      <c r="U1485" s="4" t="s">
        <v>1338</v>
      </c>
      <c r="V1485" s="3"/>
    </row>
    <row r="1486" spans="1:22" ht="65.25" customHeight="1">
      <c r="A1486" s="43" t="s">
        <v>1228</v>
      </c>
      <c r="B1486" s="43" t="s">
        <v>1017</v>
      </c>
      <c r="C1486" s="44" t="s">
        <v>638</v>
      </c>
      <c r="D1486" s="43">
        <v>1985</v>
      </c>
      <c r="E1486" s="45" t="s">
        <v>77</v>
      </c>
      <c r="F1486" s="45" t="s">
        <v>358</v>
      </c>
      <c r="G1486" s="43">
        <v>5</v>
      </c>
      <c r="H1486" s="43">
        <v>4</v>
      </c>
      <c r="I1486" s="46">
        <v>3843.57</v>
      </c>
      <c r="J1486" s="46">
        <v>3078</v>
      </c>
      <c r="K1486" s="46">
        <v>2323.1</v>
      </c>
      <c r="L1486" s="43">
        <v>87</v>
      </c>
      <c r="M1486" s="65" t="s">
        <v>534</v>
      </c>
      <c r="N1486" s="2">
        <v>1234110</v>
      </c>
      <c r="O1486" s="48">
        <f>(N1486-R1486)*93.79%</f>
        <v>1099598.1805500002</v>
      </c>
      <c r="P1486" s="48">
        <f>(N1486-R1486)*6.21%*80%</f>
        <v>58245.05556000001</v>
      </c>
      <c r="Q1486" s="48">
        <f>(N1486-R1486)*6.21%*20%</f>
        <v>14561.263890000002</v>
      </c>
      <c r="R1486" s="48">
        <f>N1486*5%</f>
        <v>61705.5</v>
      </c>
      <c r="S1486" s="48">
        <f>N1486/J1486</f>
        <v>400.94541910331384</v>
      </c>
      <c r="T1486" s="2">
        <f>T1482</f>
        <v>4360</v>
      </c>
      <c r="U1486" s="4" t="s">
        <v>1338</v>
      </c>
      <c r="V1486" s="3"/>
    </row>
    <row r="1487" spans="1:22" ht="27" customHeight="1">
      <c r="A1487" s="100" t="s">
        <v>1229</v>
      </c>
      <c r="B1487" s="100" t="s">
        <v>1018</v>
      </c>
      <c r="C1487" s="88" t="s">
        <v>637</v>
      </c>
      <c r="D1487" s="100">
        <v>1985</v>
      </c>
      <c r="E1487" s="102" t="s">
        <v>77</v>
      </c>
      <c r="F1487" s="102" t="s">
        <v>358</v>
      </c>
      <c r="G1487" s="100">
        <v>5</v>
      </c>
      <c r="H1487" s="100">
        <v>4</v>
      </c>
      <c r="I1487" s="101">
        <v>3839</v>
      </c>
      <c r="J1487" s="101">
        <v>3101</v>
      </c>
      <c r="K1487" s="101">
        <v>2277.9</v>
      </c>
      <c r="L1487" s="100">
        <v>152</v>
      </c>
      <c r="M1487" s="65" t="s">
        <v>534</v>
      </c>
      <c r="N1487" s="2">
        <v>1234110</v>
      </c>
      <c r="O1487" s="48">
        <f>(N1487-R1487)*93.79%</f>
        <v>1099598.1805500002</v>
      </c>
      <c r="P1487" s="48">
        <f>(N1487-R1487)*6.21%*80%</f>
        <v>58245.05556000001</v>
      </c>
      <c r="Q1487" s="48">
        <f>(N1487-R1487)*6.21%*20%</f>
        <v>14561.263890000002</v>
      </c>
      <c r="R1487" s="48">
        <f>N1487*5%</f>
        <v>61705.5</v>
      </c>
      <c r="S1487" s="48">
        <f>N1487/J1487</f>
        <v>397.97162205740085</v>
      </c>
      <c r="T1487" s="2">
        <f>T1482</f>
        <v>4360</v>
      </c>
      <c r="U1487" s="4" t="s">
        <v>1338</v>
      </c>
      <c r="V1487" s="3"/>
    </row>
    <row r="1488" spans="1:22" ht="56.25" customHeight="1">
      <c r="A1488" s="100"/>
      <c r="B1488" s="100"/>
      <c r="C1488" s="88"/>
      <c r="D1488" s="100"/>
      <c r="E1488" s="102"/>
      <c r="F1488" s="102"/>
      <c r="G1488" s="100"/>
      <c r="H1488" s="100"/>
      <c r="I1488" s="101"/>
      <c r="J1488" s="101"/>
      <c r="K1488" s="101"/>
      <c r="L1488" s="100"/>
      <c r="M1488" s="65" t="s">
        <v>1352</v>
      </c>
      <c r="N1488" s="2">
        <v>1520000</v>
      </c>
      <c r="O1488" s="48">
        <f>(N1488-R1488)*93.79%</f>
        <v>1354327.6</v>
      </c>
      <c r="P1488" s="48">
        <f>(N1488-R1488)*6.21%*80%</f>
        <v>71737.92000000001</v>
      </c>
      <c r="Q1488" s="48">
        <f>(N1488-R1488)*6.21%*20%</f>
        <v>17934.480000000003</v>
      </c>
      <c r="R1488" s="48">
        <f>N1488*5%</f>
        <v>76000</v>
      </c>
      <c r="S1488" s="48">
        <f>N1488/J1487</f>
        <v>490.16446307642696</v>
      </c>
      <c r="T1488" s="2">
        <f>T1484</f>
        <v>4360</v>
      </c>
      <c r="U1488" s="4" t="s">
        <v>1338</v>
      </c>
      <c r="V1488" s="3"/>
    </row>
    <row r="1489" spans="1:22" ht="18" customHeight="1">
      <c r="A1489" s="100"/>
      <c r="B1489" s="100"/>
      <c r="C1489" s="88"/>
      <c r="D1489" s="100"/>
      <c r="E1489" s="102"/>
      <c r="F1489" s="102"/>
      <c r="G1489" s="100"/>
      <c r="H1489" s="100"/>
      <c r="I1489" s="101"/>
      <c r="J1489" s="101"/>
      <c r="K1489" s="101"/>
      <c r="L1489" s="100"/>
      <c r="M1489" s="65" t="s">
        <v>67</v>
      </c>
      <c r="N1489" s="2">
        <f>SUM(N1487:N1488)</f>
        <v>2754110</v>
      </c>
      <c r="O1489" s="48">
        <v>2453925</v>
      </c>
      <c r="P1489" s="2">
        <f>SUM(P1487:P1488)</f>
        <v>129982.97556000002</v>
      </c>
      <c r="Q1489" s="2">
        <f>SUM(Q1487:Q1488)</f>
        <v>32495.743890000005</v>
      </c>
      <c r="R1489" s="2">
        <f>SUM(R1487:R1488)</f>
        <v>137705.5</v>
      </c>
      <c r="S1489" s="48">
        <f>N1489/J1487</f>
        <v>888.1360851338278</v>
      </c>
      <c r="T1489" s="2">
        <f>T1484</f>
        <v>4360</v>
      </c>
      <c r="U1489" s="4"/>
      <c r="V1489" s="3"/>
    </row>
    <row r="1490" spans="1:22" ht="60.75" customHeight="1">
      <c r="A1490" s="43" t="s">
        <v>1230</v>
      </c>
      <c r="B1490" s="43" t="s">
        <v>1019</v>
      </c>
      <c r="C1490" s="44" t="s">
        <v>605</v>
      </c>
      <c r="D1490" s="43">
        <v>1977</v>
      </c>
      <c r="E1490" s="45" t="s">
        <v>77</v>
      </c>
      <c r="F1490" s="45" t="s">
        <v>358</v>
      </c>
      <c r="G1490" s="43">
        <v>9</v>
      </c>
      <c r="H1490" s="43">
        <v>5</v>
      </c>
      <c r="I1490" s="46">
        <v>12240.81</v>
      </c>
      <c r="J1490" s="46">
        <v>10543.51</v>
      </c>
      <c r="K1490" s="46">
        <v>7741.8</v>
      </c>
      <c r="L1490" s="43">
        <v>471</v>
      </c>
      <c r="M1490" s="65" t="s">
        <v>1352</v>
      </c>
      <c r="N1490" s="2">
        <v>3990000</v>
      </c>
      <c r="O1490" s="48">
        <f>(N1490-R1490)*93.79%</f>
        <v>3555109.95</v>
      </c>
      <c r="P1490" s="48">
        <f aca="true" t="shared" si="207" ref="P1490:P1497">(N1490-R1490)*6.21%*80%</f>
        <v>188312.04000000004</v>
      </c>
      <c r="Q1490" s="48">
        <f aca="true" t="shared" si="208" ref="Q1490:Q1497">(N1490-R1490)*6.21%*20%</f>
        <v>47078.01000000001</v>
      </c>
      <c r="R1490" s="48">
        <f aca="true" t="shared" si="209" ref="R1490:R1497">N1490*5%</f>
        <v>199500</v>
      </c>
      <c r="S1490" s="48">
        <f>N1490/J1490</f>
        <v>378.4318504938109</v>
      </c>
      <c r="T1490" s="2">
        <f>T1485</f>
        <v>4360</v>
      </c>
      <c r="U1490" s="4" t="s">
        <v>1338</v>
      </c>
      <c r="V1490" s="3"/>
    </row>
    <row r="1491" spans="1:22" ht="60.75" customHeight="1">
      <c r="A1491" s="43" t="s">
        <v>1231</v>
      </c>
      <c r="B1491" s="43" t="s">
        <v>1020</v>
      </c>
      <c r="C1491" s="44" t="s">
        <v>606</v>
      </c>
      <c r="D1491" s="43">
        <v>1974</v>
      </c>
      <c r="E1491" s="45" t="s">
        <v>77</v>
      </c>
      <c r="F1491" s="45" t="s">
        <v>358</v>
      </c>
      <c r="G1491" s="43">
        <v>9</v>
      </c>
      <c r="H1491" s="43">
        <v>6</v>
      </c>
      <c r="I1491" s="46">
        <v>14287.12</v>
      </c>
      <c r="J1491" s="46">
        <v>12307</v>
      </c>
      <c r="K1491" s="46">
        <v>8599.37</v>
      </c>
      <c r="L1491" s="43">
        <v>560</v>
      </c>
      <c r="M1491" s="65" t="s">
        <v>750</v>
      </c>
      <c r="N1491" s="2">
        <v>3006150</v>
      </c>
      <c r="O1491" s="48">
        <f>(N1491-R1491)*93.79%</f>
        <v>2678494.6807500003</v>
      </c>
      <c r="P1491" s="48">
        <f t="shared" si="207"/>
        <v>141878.2554</v>
      </c>
      <c r="Q1491" s="48">
        <f t="shared" si="208"/>
        <v>35469.56385</v>
      </c>
      <c r="R1491" s="48">
        <f t="shared" si="209"/>
        <v>150307.5</v>
      </c>
      <c r="S1491" s="48">
        <f aca="true" t="shared" si="210" ref="S1491:S1496">N1491/J1491</f>
        <v>244.26342731778664</v>
      </c>
      <c r="T1491" s="2">
        <f>T1490</f>
        <v>4360</v>
      </c>
      <c r="U1491" s="4" t="s">
        <v>1338</v>
      </c>
      <c r="V1491" s="3"/>
    </row>
    <row r="1492" spans="1:22" ht="60.75" customHeight="1">
      <c r="A1492" s="43" t="s">
        <v>1232</v>
      </c>
      <c r="B1492" s="43" t="s">
        <v>1021</v>
      </c>
      <c r="C1492" s="44" t="s">
        <v>607</v>
      </c>
      <c r="D1492" s="43">
        <v>1975</v>
      </c>
      <c r="E1492" s="45" t="s">
        <v>77</v>
      </c>
      <c r="F1492" s="45" t="s">
        <v>358</v>
      </c>
      <c r="G1492" s="43">
        <v>9</v>
      </c>
      <c r="H1492" s="43">
        <v>6</v>
      </c>
      <c r="I1492" s="46">
        <v>16105.96</v>
      </c>
      <c r="J1492" s="46">
        <v>11802</v>
      </c>
      <c r="K1492" s="46">
        <v>11185.54</v>
      </c>
      <c r="L1492" s="43">
        <v>533</v>
      </c>
      <c r="M1492" s="65" t="s">
        <v>534</v>
      </c>
      <c r="N1492" s="2">
        <v>1683000</v>
      </c>
      <c r="O1492" s="48">
        <f>(N1492-R1492)*93.79%</f>
        <v>1499561.415</v>
      </c>
      <c r="P1492" s="48">
        <f t="shared" si="207"/>
        <v>79430.86800000002</v>
      </c>
      <c r="Q1492" s="48">
        <f t="shared" si="208"/>
        <v>19857.717000000004</v>
      </c>
      <c r="R1492" s="48">
        <f t="shared" si="209"/>
        <v>84150</v>
      </c>
      <c r="S1492" s="48">
        <f t="shared" si="210"/>
        <v>142.60294865277072</v>
      </c>
      <c r="T1492" s="2">
        <f>T1487</f>
        <v>4360</v>
      </c>
      <c r="U1492" s="4" t="s">
        <v>1338</v>
      </c>
      <c r="V1492" s="3"/>
    </row>
    <row r="1493" spans="1:22" ht="60.75" customHeight="1">
      <c r="A1493" s="43" t="s">
        <v>1233</v>
      </c>
      <c r="B1493" s="43" t="s">
        <v>1022</v>
      </c>
      <c r="C1493" s="44" t="s">
        <v>608</v>
      </c>
      <c r="D1493" s="43">
        <v>1981</v>
      </c>
      <c r="E1493" s="45" t="s">
        <v>77</v>
      </c>
      <c r="F1493" s="45" t="s">
        <v>358</v>
      </c>
      <c r="G1493" s="43">
        <v>9</v>
      </c>
      <c r="H1493" s="43">
        <v>3</v>
      </c>
      <c r="I1493" s="46">
        <v>7433.55</v>
      </c>
      <c r="J1493" s="46">
        <v>5772</v>
      </c>
      <c r="K1493" s="46">
        <v>4567.78</v>
      </c>
      <c r="L1493" s="43">
        <v>242</v>
      </c>
      <c r="M1493" s="65" t="s">
        <v>1352</v>
      </c>
      <c r="N1493" s="2">
        <v>2302000</v>
      </c>
      <c r="O1493" s="48">
        <f>(N1493-R1493)*93.79%</f>
        <v>2051093.5100000002</v>
      </c>
      <c r="P1493" s="48">
        <f t="shared" si="207"/>
        <v>108645.19200000002</v>
      </c>
      <c r="Q1493" s="48">
        <f t="shared" si="208"/>
        <v>27161.298000000006</v>
      </c>
      <c r="R1493" s="48">
        <f t="shared" si="209"/>
        <v>115100</v>
      </c>
      <c r="S1493" s="48">
        <f t="shared" si="210"/>
        <v>398.8218988218988</v>
      </c>
      <c r="T1493" s="2">
        <f>T1490</f>
        <v>4360</v>
      </c>
      <c r="U1493" s="4" t="s">
        <v>1338</v>
      </c>
      <c r="V1493" s="3"/>
    </row>
    <row r="1494" spans="1:22" ht="60.75" customHeight="1">
      <c r="A1494" s="43" t="s">
        <v>1234</v>
      </c>
      <c r="B1494" s="43" t="s">
        <v>1023</v>
      </c>
      <c r="C1494" s="44" t="s">
        <v>609</v>
      </c>
      <c r="D1494" s="43">
        <v>1990</v>
      </c>
      <c r="E1494" s="45" t="s">
        <v>77</v>
      </c>
      <c r="F1494" s="45" t="s">
        <v>358</v>
      </c>
      <c r="G1494" s="43">
        <v>10</v>
      </c>
      <c r="H1494" s="43">
        <v>4</v>
      </c>
      <c r="I1494" s="46">
        <v>12033.49</v>
      </c>
      <c r="J1494" s="46">
        <v>8845</v>
      </c>
      <c r="K1494" s="46">
        <v>6654.14</v>
      </c>
      <c r="L1494" s="43">
        <v>397</v>
      </c>
      <c r="M1494" s="65" t="s">
        <v>534</v>
      </c>
      <c r="N1494" s="2">
        <v>1464390</v>
      </c>
      <c r="O1494" s="48">
        <f>(N1494-R1494)*93.79%</f>
        <v>1304778.81195</v>
      </c>
      <c r="P1494" s="48">
        <f t="shared" si="207"/>
        <v>69113.35044</v>
      </c>
      <c r="Q1494" s="48">
        <f t="shared" si="208"/>
        <v>17278.33761</v>
      </c>
      <c r="R1494" s="48">
        <f t="shared" si="209"/>
        <v>73219.5</v>
      </c>
      <c r="S1494" s="48">
        <f t="shared" si="210"/>
        <v>165.56133408705483</v>
      </c>
      <c r="T1494" s="2">
        <f>T1491</f>
        <v>4360</v>
      </c>
      <c r="U1494" s="4" t="s">
        <v>1338</v>
      </c>
      <c r="V1494" s="3"/>
    </row>
    <row r="1495" spans="1:22" ht="60.75" customHeight="1">
      <c r="A1495" s="43" t="s">
        <v>1235</v>
      </c>
      <c r="B1495" s="43" t="s">
        <v>1024</v>
      </c>
      <c r="C1495" s="44" t="s">
        <v>610</v>
      </c>
      <c r="D1495" s="43">
        <v>1987</v>
      </c>
      <c r="E1495" s="45" t="s">
        <v>77</v>
      </c>
      <c r="F1495" s="45" t="s">
        <v>358</v>
      </c>
      <c r="G1495" s="43">
        <v>9</v>
      </c>
      <c r="H1495" s="43">
        <v>3</v>
      </c>
      <c r="I1495" s="46">
        <v>5376.18</v>
      </c>
      <c r="J1495" s="46">
        <v>4111</v>
      </c>
      <c r="K1495" s="46">
        <v>2967.49</v>
      </c>
      <c r="L1495" s="43">
        <v>187</v>
      </c>
      <c r="M1495" s="65" t="s">
        <v>534</v>
      </c>
      <c r="N1495" s="2">
        <v>1504000</v>
      </c>
      <c r="O1495" s="48">
        <v>1340071</v>
      </c>
      <c r="P1495" s="48">
        <f t="shared" si="207"/>
        <v>70982.78400000001</v>
      </c>
      <c r="Q1495" s="48">
        <f t="shared" si="208"/>
        <v>17745.696000000004</v>
      </c>
      <c r="R1495" s="48">
        <f t="shared" si="209"/>
        <v>75200</v>
      </c>
      <c r="S1495" s="48">
        <f t="shared" si="210"/>
        <v>365.8477256142058</v>
      </c>
      <c r="T1495" s="2">
        <f>T1492</f>
        <v>4360</v>
      </c>
      <c r="U1495" s="4" t="s">
        <v>1338</v>
      </c>
      <c r="V1495" s="3"/>
    </row>
    <row r="1496" spans="1:22" ht="12.75" customHeight="1">
      <c r="A1496" s="100" t="s">
        <v>1236</v>
      </c>
      <c r="B1496" s="100" t="s">
        <v>1025</v>
      </c>
      <c r="C1496" s="88" t="s">
        <v>611</v>
      </c>
      <c r="D1496" s="100">
        <v>1980</v>
      </c>
      <c r="E1496" s="102" t="s">
        <v>1360</v>
      </c>
      <c r="F1496" s="102" t="s">
        <v>358</v>
      </c>
      <c r="G1496" s="100">
        <v>9</v>
      </c>
      <c r="H1496" s="100">
        <v>14</v>
      </c>
      <c r="I1496" s="101">
        <v>36341.99</v>
      </c>
      <c r="J1496" s="101">
        <v>27152</v>
      </c>
      <c r="K1496" s="101">
        <v>19921.46</v>
      </c>
      <c r="L1496" s="100">
        <v>1344</v>
      </c>
      <c r="M1496" s="65" t="s">
        <v>534</v>
      </c>
      <c r="N1496" s="2">
        <v>5724400</v>
      </c>
      <c r="O1496" s="48">
        <f>(N1496-R1496)*93.79%</f>
        <v>5100469.022000001</v>
      </c>
      <c r="P1496" s="48">
        <f t="shared" si="207"/>
        <v>270168.7824</v>
      </c>
      <c r="Q1496" s="48">
        <f t="shared" si="208"/>
        <v>67542.1956</v>
      </c>
      <c r="R1496" s="48">
        <f t="shared" si="209"/>
        <v>286220</v>
      </c>
      <c r="S1496" s="48">
        <f t="shared" si="210"/>
        <v>210.82793164407778</v>
      </c>
      <c r="T1496" s="2">
        <f>T1492</f>
        <v>4360</v>
      </c>
      <c r="U1496" s="4" t="s">
        <v>1338</v>
      </c>
      <c r="V1496" s="3"/>
    </row>
    <row r="1497" spans="1:22" ht="51" customHeight="1">
      <c r="A1497" s="100"/>
      <c r="B1497" s="100"/>
      <c r="C1497" s="88"/>
      <c r="D1497" s="100"/>
      <c r="E1497" s="102"/>
      <c r="F1497" s="102"/>
      <c r="G1497" s="100"/>
      <c r="H1497" s="100"/>
      <c r="I1497" s="101"/>
      <c r="J1497" s="101"/>
      <c r="K1497" s="101"/>
      <c r="L1497" s="100"/>
      <c r="M1497" s="65" t="s">
        <v>1352</v>
      </c>
      <c r="N1497" s="2">
        <v>10012000</v>
      </c>
      <c r="O1497" s="48">
        <f>(N1497-R1497)*93.79%</f>
        <v>8920742.06</v>
      </c>
      <c r="P1497" s="48">
        <f t="shared" si="207"/>
        <v>472526.3520000001</v>
      </c>
      <c r="Q1497" s="48">
        <f t="shared" si="208"/>
        <v>118131.58800000002</v>
      </c>
      <c r="R1497" s="48">
        <f t="shared" si="209"/>
        <v>500600</v>
      </c>
      <c r="S1497" s="48">
        <f>N1497/J1496</f>
        <v>368.7389510901591</v>
      </c>
      <c r="T1497" s="2">
        <f>T1493</f>
        <v>4360</v>
      </c>
      <c r="U1497" s="4" t="s">
        <v>1338</v>
      </c>
      <c r="V1497" s="3"/>
    </row>
    <row r="1498" spans="1:22" ht="15" customHeight="1">
      <c r="A1498" s="100"/>
      <c r="B1498" s="100"/>
      <c r="C1498" s="88"/>
      <c r="D1498" s="100"/>
      <c r="E1498" s="102"/>
      <c r="F1498" s="102"/>
      <c r="G1498" s="100"/>
      <c r="H1498" s="100"/>
      <c r="I1498" s="101"/>
      <c r="J1498" s="101"/>
      <c r="K1498" s="101"/>
      <c r="L1498" s="100"/>
      <c r="M1498" s="65" t="s">
        <v>67</v>
      </c>
      <c r="N1498" s="2">
        <f>SUM(N1496:N1497)</f>
        <v>15736400</v>
      </c>
      <c r="O1498" s="2">
        <f>SUM(O1496:O1497)</f>
        <v>14021211.082000002</v>
      </c>
      <c r="P1498" s="2">
        <f>SUM(P1496:P1497)</f>
        <v>742695.1344000001</v>
      </c>
      <c r="Q1498" s="2">
        <f>SUM(Q1496:Q1497)</f>
        <v>185673.78360000002</v>
      </c>
      <c r="R1498" s="2">
        <f>SUM(R1496:R1497)</f>
        <v>786820</v>
      </c>
      <c r="S1498" s="48">
        <f>N1498/J1496</f>
        <v>579.5668827342369</v>
      </c>
      <c r="T1498" s="2">
        <f>T1493</f>
        <v>4360</v>
      </c>
      <c r="U1498" s="4"/>
      <c r="V1498" s="3"/>
    </row>
    <row r="1499" spans="1:22" ht="60.75" customHeight="1">
      <c r="A1499" s="43" t="s">
        <v>1237</v>
      </c>
      <c r="B1499" s="43" t="s">
        <v>1026</v>
      </c>
      <c r="C1499" s="44" t="s">
        <v>612</v>
      </c>
      <c r="D1499" s="43">
        <v>1982</v>
      </c>
      <c r="E1499" s="45" t="s">
        <v>77</v>
      </c>
      <c r="F1499" s="45" t="s">
        <v>358</v>
      </c>
      <c r="G1499" s="43">
        <v>9</v>
      </c>
      <c r="H1499" s="43">
        <v>4</v>
      </c>
      <c r="I1499" s="46">
        <v>10186.1</v>
      </c>
      <c r="J1499" s="46">
        <v>7997</v>
      </c>
      <c r="K1499" s="46">
        <v>5868.51</v>
      </c>
      <c r="L1499" s="43">
        <v>369</v>
      </c>
      <c r="M1499" s="65" t="s">
        <v>534</v>
      </c>
      <c r="N1499" s="2">
        <v>1204000</v>
      </c>
      <c r="O1499" s="48">
        <f>(N1499-R1499)*93.79%</f>
        <v>1072770.02</v>
      </c>
      <c r="P1499" s="48">
        <f>(N1499-R1499)*6.21%*80%</f>
        <v>56823.984</v>
      </c>
      <c r="Q1499" s="48">
        <f>(N1499-R1499)*6.21%*20%</f>
        <v>14205.996</v>
      </c>
      <c r="R1499" s="48">
        <f>N1499*5%</f>
        <v>60200</v>
      </c>
      <c r="S1499" s="48">
        <f>N1499/J1499</f>
        <v>150.556458672002</v>
      </c>
      <c r="T1499" s="2">
        <f>T1495</f>
        <v>4360</v>
      </c>
      <c r="U1499" s="4" t="s">
        <v>1338</v>
      </c>
      <c r="V1499" s="3"/>
    </row>
    <row r="1500" spans="1:22" ht="60.75" customHeight="1">
      <c r="A1500" s="43" t="s">
        <v>1238</v>
      </c>
      <c r="B1500" s="43" t="s">
        <v>1027</v>
      </c>
      <c r="C1500" s="44" t="s">
        <v>613</v>
      </c>
      <c r="D1500" s="43">
        <v>1993</v>
      </c>
      <c r="E1500" s="45" t="s">
        <v>77</v>
      </c>
      <c r="F1500" s="45" t="s">
        <v>358</v>
      </c>
      <c r="G1500" s="43">
        <v>10</v>
      </c>
      <c r="H1500" s="43">
        <v>4</v>
      </c>
      <c r="I1500" s="46">
        <v>12001.9</v>
      </c>
      <c r="J1500" s="46">
        <v>8810</v>
      </c>
      <c r="K1500" s="46">
        <v>6076.57</v>
      </c>
      <c r="L1500" s="43">
        <v>418</v>
      </c>
      <c r="M1500" s="65" t="s">
        <v>534</v>
      </c>
      <c r="N1500" s="2">
        <v>1298000</v>
      </c>
      <c r="O1500" s="48">
        <v>1156525</v>
      </c>
      <c r="P1500" s="48">
        <f>(N1500-R1500)*6.21%*80%</f>
        <v>61260.40800000001</v>
      </c>
      <c r="Q1500" s="48">
        <f>(N1500-R1500)*6.21%*20%</f>
        <v>15315.102000000003</v>
      </c>
      <c r="R1500" s="48">
        <f>N1500*5%</f>
        <v>64900</v>
      </c>
      <c r="S1500" s="48">
        <f>N1500/J1500</f>
        <v>147.33257661748013</v>
      </c>
      <c r="T1500" s="2">
        <f>T1497</f>
        <v>4360</v>
      </c>
      <c r="U1500" s="4" t="s">
        <v>1338</v>
      </c>
      <c r="V1500" s="3"/>
    </row>
    <row r="1501" spans="1:22" ht="14.25" customHeight="1">
      <c r="A1501" s="100" t="s">
        <v>1239</v>
      </c>
      <c r="B1501" s="100" t="s">
        <v>1028</v>
      </c>
      <c r="C1501" s="88" t="s">
        <v>614</v>
      </c>
      <c r="D1501" s="100">
        <v>1985</v>
      </c>
      <c r="E1501" s="102" t="s">
        <v>77</v>
      </c>
      <c r="F1501" s="102" t="s">
        <v>358</v>
      </c>
      <c r="G1501" s="100">
        <v>9</v>
      </c>
      <c r="H1501" s="100">
        <v>3</v>
      </c>
      <c r="I1501" s="101">
        <v>7525.35</v>
      </c>
      <c r="J1501" s="101">
        <v>5879.97</v>
      </c>
      <c r="K1501" s="101">
        <v>3563.6</v>
      </c>
      <c r="L1501" s="100">
        <v>318</v>
      </c>
      <c r="M1501" s="65" t="s">
        <v>534</v>
      </c>
      <c r="N1501" s="2">
        <v>981000</v>
      </c>
      <c r="O1501" s="48">
        <f>(N1501-R1501)*93.79%</f>
        <v>874075.905</v>
      </c>
      <c r="P1501" s="48">
        <f>(N1501-R1501)*6.21%*80%</f>
        <v>46299.276000000005</v>
      </c>
      <c r="Q1501" s="48">
        <f>(N1501-R1501)*6.21%*20%</f>
        <v>11574.819000000001</v>
      </c>
      <c r="R1501" s="48">
        <f>N1501*5%</f>
        <v>49050</v>
      </c>
      <c r="S1501" s="48">
        <f>N1501/J1501</f>
        <v>166.83758590605052</v>
      </c>
      <c r="T1501" s="2">
        <f>T1497</f>
        <v>4360</v>
      </c>
      <c r="U1501" s="4" t="s">
        <v>1338</v>
      </c>
      <c r="V1501" s="3"/>
    </row>
    <row r="1502" spans="1:22" ht="48.75" customHeight="1">
      <c r="A1502" s="100"/>
      <c r="B1502" s="100"/>
      <c r="C1502" s="88"/>
      <c r="D1502" s="100"/>
      <c r="E1502" s="102"/>
      <c r="F1502" s="102"/>
      <c r="G1502" s="100"/>
      <c r="H1502" s="100"/>
      <c r="I1502" s="101"/>
      <c r="J1502" s="101"/>
      <c r="K1502" s="101"/>
      <c r="L1502" s="100"/>
      <c r="M1502" s="65" t="s">
        <v>1352</v>
      </c>
      <c r="N1502" s="2">
        <v>2330000</v>
      </c>
      <c r="O1502" s="48">
        <f>(N1502-R1502)*93.79%</f>
        <v>2076041.6500000001</v>
      </c>
      <c r="P1502" s="48">
        <f>(N1502-R1502)*6.21%*80%</f>
        <v>109966.68000000001</v>
      </c>
      <c r="Q1502" s="48">
        <v>27491</v>
      </c>
      <c r="R1502" s="48">
        <f>N1502*5%</f>
        <v>116500</v>
      </c>
      <c r="S1502" s="48">
        <f>N1502/J1501</f>
        <v>396.26052513873367</v>
      </c>
      <c r="T1502" s="2">
        <f>T1498</f>
        <v>4360</v>
      </c>
      <c r="U1502" s="4" t="s">
        <v>1338</v>
      </c>
      <c r="V1502" s="3"/>
    </row>
    <row r="1503" spans="1:22" ht="15" customHeight="1">
      <c r="A1503" s="100"/>
      <c r="B1503" s="100"/>
      <c r="C1503" s="88"/>
      <c r="D1503" s="100"/>
      <c r="E1503" s="102"/>
      <c r="F1503" s="102"/>
      <c r="G1503" s="100"/>
      <c r="H1503" s="100"/>
      <c r="I1503" s="101"/>
      <c r="J1503" s="101"/>
      <c r="K1503" s="101"/>
      <c r="L1503" s="100"/>
      <c r="M1503" s="65" t="s">
        <v>67</v>
      </c>
      <c r="N1503" s="2">
        <f>SUM(N1501:N1502)</f>
        <v>3311000</v>
      </c>
      <c r="O1503" s="2">
        <f>SUM(O1501:O1502)</f>
        <v>2950117.555</v>
      </c>
      <c r="P1503" s="2">
        <f>SUM(P1501:P1502)</f>
        <v>156265.956</v>
      </c>
      <c r="Q1503" s="2">
        <f>SUM(Q1501:Q1502)</f>
        <v>39065.819</v>
      </c>
      <c r="R1503" s="2">
        <f>SUM(R1501:R1502)</f>
        <v>165550</v>
      </c>
      <c r="S1503" s="48">
        <f>N1503/J1501</f>
        <v>563.0981110447842</v>
      </c>
      <c r="T1503" s="2">
        <f>T1498</f>
        <v>4360</v>
      </c>
      <c r="U1503" s="4"/>
      <c r="V1503" s="3"/>
    </row>
    <row r="1504" spans="1:22" ht="61.5" customHeight="1">
      <c r="A1504" s="43" t="s">
        <v>1240</v>
      </c>
      <c r="B1504" s="43" t="s">
        <v>1029</v>
      </c>
      <c r="C1504" s="44" t="s">
        <v>615</v>
      </c>
      <c r="D1504" s="43">
        <v>1988</v>
      </c>
      <c r="E1504" s="45" t="s">
        <v>77</v>
      </c>
      <c r="F1504" s="45" t="s">
        <v>358</v>
      </c>
      <c r="G1504" s="43">
        <v>9</v>
      </c>
      <c r="H1504" s="43">
        <v>3</v>
      </c>
      <c r="I1504" s="46">
        <v>7639.64</v>
      </c>
      <c r="J1504" s="46">
        <v>6056.85</v>
      </c>
      <c r="K1504" s="46">
        <v>4472.23</v>
      </c>
      <c r="L1504" s="43">
        <v>286</v>
      </c>
      <c r="M1504" s="65" t="s">
        <v>1352</v>
      </c>
      <c r="N1504" s="2">
        <v>2330000</v>
      </c>
      <c r="O1504" s="48">
        <v>2076041</v>
      </c>
      <c r="P1504" s="48">
        <f>(N1504-R1504)*6.21%*80%</f>
        <v>109966.68000000001</v>
      </c>
      <c r="Q1504" s="48">
        <f>(N1504-R1504)*6.21%*20%</f>
        <v>27491.670000000002</v>
      </c>
      <c r="R1504" s="48">
        <f>N1504*5%</f>
        <v>116500</v>
      </c>
      <c r="S1504" s="48">
        <f>N1504/J1504</f>
        <v>384.6884106424957</v>
      </c>
      <c r="T1504" s="2">
        <f>T1499</f>
        <v>4360</v>
      </c>
      <c r="U1504" s="4" t="s">
        <v>1338</v>
      </c>
      <c r="V1504" s="3"/>
    </row>
    <row r="1505" spans="1:22" ht="64.5" customHeight="1">
      <c r="A1505" s="43" t="s">
        <v>1241</v>
      </c>
      <c r="B1505" s="43" t="s">
        <v>1030</v>
      </c>
      <c r="C1505" s="44" t="s">
        <v>639</v>
      </c>
      <c r="D1505" s="43">
        <v>1982</v>
      </c>
      <c r="E1505" s="45" t="s">
        <v>77</v>
      </c>
      <c r="F1505" s="45" t="s">
        <v>358</v>
      </c>
      <c r="G1505" s="43">
        <v>9</v>
      </c>
      <c r="H1505" s="43">
        <v>6</v>
      </c>
      <c r="I1505" s="46">
        <v>15809.8</v>
      </c>
      <c r="J1505" s="46">
        <v>12057</v>
      </c>
      <c r="K1505" s="46">
        <v>7978.43</v>
      </c>
      <c r="L1505" s="43">
        <v>570</v>
      </c>
      <c r="M1505" s="65" t="s">
        <v>534</v>
      </c>
      <c r="N1505" s="2">
        <v>1892000</v>
      </c>
      <c r="O1505" s="48">
        <f>(N1505-R1505)*93.79%</f>
        <v>1685781.4600000002</v>
      </c>
      <c r="P1505" s="48">
        <f>(N1505-R1505)*6.21%*80%</f>
        <v>89294.83200000001</v>
      </c>
      <c r="Q1505" s="48">
        <f>(N1505-R1505)*6.21%*20%</f>
        <v>22323.708000000002</v>
      </c>
      <c r="R1505" s="48">
        <f>N1505*5%</f>
        <v>94600</v>
      </c>
      <c r="S1505" s="48">
        <f aca="true" t="shared" si="211" ref="S1505:S1532">N1505/J1505</f>
        <v>156.92129053661773</v>
      </c>
      <c r="T1505" s="2">
        <f>T1500</f>
        <v>4360</v>
      </c>
      <c r="U1505" s="4" t="s">
        <v>1338</v>
      </c>
      <c r="V1505" s="3"/>
    </row>
    <row r="1506" spans="1:22" ht="63" customHeight="1">
      <c r="A1506" s="43" t="s">
        <v>1242</v>
      </c>
      <c r="B1506" s="43" t="s">
        <v>1031</v>
      </c>
      <c r="C1506" s="44" t="s">
        <v>640</v>
      </c>
      <c r="D1506" s="43">
        <v>1982</v>
      </c>
      <c r="E1506" s="45" t="s">
        <v>77</v>
      </c>
      <c r="F1506" s="45" t="s">
        <v>358</v>
      </c>
      <c r="G1506" s="43">
        <v>9</v>
      </c>
      <c r="H1506" s="43">
        <v>6</v>
      </c>
      <c r="I1506" s="46">
        <v>15547.09</v>
      </c>
      <c r="J1506" s="46">
        <v>12028</v>
      </c>
      <c r="K1506" s="46">
        <v>8967.39</v>
      </c>
      <c r="L1506" s="43">
        <v>556</v>
      </c>
      <c r="M1506" s="65" t="s">
        <v>534</v>
      </c>
      <c r="N1506" s="2">
        <v>1892000</v>
      </c>
      <c r="O1506" s="48">
        <f>(N1506-R1506)*93.79%</f>
        <v>1685781.4600000002</v>
      </c>
      <c r="P1506" s="48">
        <f>(N1506-R1506)*6.21%*80%</f>
        <v>89294.83200000001</v>
      </c>
      <c r="Q1506" s="48">
        <f>(N1506-R1506)*6.21%*20%</f>
        <v>22323.708000000002</v>
      </c>
      <c r="R1506" s="48">
        <f>N1506*5%</f>
        <v>94600</v>
      </c>
      <c r="S1506" s="48">
        <f t="shared" si="211"/>
        <v>157.29963418689724</v>
      </c>
      <c r="T1506" s="2">
        <f>T1502</f>
        <v>4360</v>
      </c>
      <c r="U1506" s="4" t="s">
        <v>1338</v>
      </c>
      <c r="V1506" s="3"/>
    </row>
    <row r="1507" spans="1:22" ht="61.5" customHeight="1">
      <c r="A1507" s="43" t="s">
        <v>1243</v>
      </c>
      <c r="B1507" s="43" t="s">
        <v>1032</v>
      </c>
      <c r="C1507" s="44" t="s">
        <v>641</v>
      </c>
      <c r="D1507" s="43">
        <v>1997</v>
      </c>
      <c r="E1507" s="45" t="s">
        <v>77</v>
      </c>
      <c r="F1507" s="45" t="s">
        <v>358</v>
      </c>
      <c r="G1507" s="43">
        <v>10</v>
      </c>
      <c r="H1507" s="43">
        <v>5</v>
      </c>
      <c r="I1507" s="46">
        <v>15354.6</v>
      </c>
      <c r="J1507" s="46">
        <v>14173</v>
      </c>
      <c r="K1507" s="46">
        <v>10857.86</v>
      </c>
      <c r="L1507" s="43">
        <v>449</v>
      </c>
      <c r="M1507" s="65" t="s">
        <v>534</v>
      </c>
      <c r="N1507" s="2">
        <v>1621000</v>
      </c>
      <c r="O1507" s="48">
        <f>(N1507-R1507)*93.79%</f>
        <v>1444319.1050000002</v>
      </c>
      <c r="P1507" s="48">
        <f>(N1507-R1507)*6.21%*80%</f>
        <v>76504.716</v>
      </c>
      <c r="Q1507" s="48">
        <f>(N1507-R1507)*6.21%*20%</f>
        <v>19126.179</v>
      </c>
      <c r="R1507" s="48">
        <f>N1507*5%</f>
        <v>81050</v>
      </c>
      <c r="S1507" s="48">
        <f t="shared" si="211"/>
        <v>114.37239822197135</v>
      </c>
      <c r="T1507" s="2">
        <f>T1504</f>
        <v>4360</v>
      </c>
      <c r="U1507" s="4" t="s">
        <v>1338</v>
      </c>
      <c r="V1507" s="3"/>
    </row>
    <row r="1508" spans="1:22" ht="60.75" customHeight="1">
      <c r="A1508" s="43" t="s">
        <v>1244</v>
      </c>
      <c r="B1508" s="43" t="s">
        <v>1033</v>
      </c>
      <c r="C1508" s="44" t="s">
        <v>642</v>
      </c>
      <c r="D1508" s="43">
        <v>1984</v>
      </c>
      <c r="E1508" s="45" t="s">
        <v>77</v>
      </c>
      <c r="F1508" s="45" t="s">
        <v>358</v>
      </c>
      <c r="G1508" s="43">
        <v>9</v>
      </c>
      <c r="H1508" s="43">
        <v>7</v>
      </c>
      <c r="I1508" s="46">
        <v>17363.25</v>
      </c>
      <c r="J1508" s="46">
        <v>13456</v>
      </c>
      <c r="K1508" s="46">
        <v>9842.83</v>
      </c>
      <c r="L1508" s="43">
        <v>652</v>
      </c>
      <c r="M1508" s="65" t="s">
        <v>534</v>
      </c>
      <c r="N1508" s="2">
        <v>2005000</v>
      </c>
      <c r="O1508" s="48">
        <f>(N1508-R1508)*93.79%</f>
        <v>1786465.0250000001</v>
      </c>
      <c r="P1508" s="48">
        <f>(N1508-R1508)*6.21%*80%</f>
        <v>94627.98000000001</v>
      </c>
      <c r="Q1508" s="48">
        <f>(N1508-R1508)*6.21%*20%</f>
        <v>23656.995000000003</v>
      </c>
      <c r="R1508" s="48">
        <f>N1508*5%</f>
        <v>100250</v>
      </c>
      <c r="S1508" s="48">
        <f t="shared" si="211"/>
        <v>149.00416171224734</v>
      </c>
      <c r="T1508" s="2">
        <f>T1505</f>
        <v>4360</v>
      </c>
      <c r="U1508" s="4" t="s">
        <v>1338</v>
      </c>
      <c r="V1508" s="3"/>
    </row>
    <row r="1509" spans="1:22" ht="15" customHeight="1">
      <c r="A1509" s="43"/>
      <c r="B1509" s="43"/>
      <c r="C1509" s="44" t="s">
        <v>537</v>
      </c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48"/>
      <c r="T1509" s="12"/>
      <c r="U1509" s="12"/>
      <c r="V1509" s="3"/>
    </row>
    <row r="1510" spans="1:22" ht="60.75" customHeight="1">
      <c r="A1510" s="43" t="s">
        <v>1245</v>
      </c>
      <c r="B1510" s="43" t="s">
        <v>1034</v>
      </c>
      <c r="C1510" s="49" t="s">
        <v>538</v>
      </c>
      <c r="D1510" s="43">
        <v>1977</v>
      </c>
      <c r="E1510" s="45" t="s">
        <v>77</v>
      </c>
      <c r="F1510" s="45" t="s">
        <v>358</v>
      </c>
      <c r="G1510" s="43">
        <v>3</v>
      </c>
      <c r="H1510" s="43">
        <v>4</v>
      </c>
      <c r="I1510" s="46">
        <v>1923.05</v>
      </c>
      <c r="J1510" s="46">
        <v>1710.48</v>
      </c>
      <c r="K1510" s="46">
        <v>762.92</v>
      </c>
      <c r="L1510" s="43">
        <v>101</v>
      </c>
      <c r="M1510" s="65" t="s">
        <v>351</v>
      </c>
      <c r="N1510" s="48">
        <v>842400</v>
      </c>
      <c r="O1510" s="48">
        <f aca="true" t="shared" si="212" ref="O1510:O1524">(N1510-R1510)*93.79%</f>
        <v>750582.6120000001</v>
      </c>
      <c r="P1510" s="48">
        <f aca="true" t="shared" si="213" ref="P1510:P1524">(N1510-R1510)*6.21%*80%</f>
        <v>39757.9104</v>
      </c>
      <c r="Q1510" s="48">
        <f aca="true" t="shared" si="214" ref="Q1510:Q1524">(N1510-R1510)*6.21%*20%</f>
        <v>9939.4776</v>
      </c>
      <c r="R1510" s="48">
        <f aca="true" t="shared" si="215" ref="R1510:R1524">N1510*5%</f>
        <v>42120</v>
      </c>
      <c r="S1510" s="48">
        <f t="shared" si="211"/>
        <v>492.4933352041532</v>
      </c>
      <c r="T1510" s="2">
        <f>T1506</f>
        <v>4360</v>
      </c>
      <c r="U1510" s="4" t="s">
        <v>1338</v>
      </c>
      <c r="V1510" s="3"/>
    </row>
    <row r="1511" spans="1:22" ht="60.75" customHeight="1">
      <c r="A1511" s="43" t="s">
        <v>1246</v>
      </c>
      <c r="B1511" s="43" t="s">
        <v>1035</v>
      </c>
      <c r="C1511" s="49" t="s">
        <v>546</v>
      </c>
      <c r="D1511" s="43">
        <v>1972</v>
      </c>
      <c r="E1511" s="45" t="s">
        <v>77</v>
      </c>
      <c r="F1511" s="45" t="s">
        <v>1288</v>
      </c>
      <c r="G1511" s="43">
        <v>2</v>
      </c>
      <c r="H1511" s="43">
        <v>2</v>
      </c>
      <c r="I1511" s="46">
        <v>776.58</v>
      </c>
      <c r="J1511" s="46">
        <v>726.57</v>
      </c>
      <c r="K1511" s="46">
        <v>425.73</v>
      </c>
      <c r="L1511" s="43">
        <v>41</v>
      </c>
      <c r="M1511" s="65" t="s">
        <v>351</v>
      </c>
      <c r="N1511" s="48">
        <v>756000</v>
      </c>
      <c r="O1511" s="48">
        <f t="shared" si="212"/>
        <v>673599.78</v>
      </c>
      <c r="P1511" s="48">
        <f t="shared" si="213"/>
        <v>35680.176</v>
      </c>
      <c r="Q1511" s="48">
        <f t="shared" si="214"/>
        <v>8920.044</v>
      </c>
      <c r="R1511" s="48">
        <f t="shared" si="215"/>
        <v>37800</v>
      </c>
      <c r="S1511" s="48">
        <f t="shared" si="211"/>
        <v>1040.5053883314752</v>
      </c>
      <c r="T1511" s="2">
        <f>T1507</f>
        <v>4360</v>
      </c>
      <c r="U1511" s="4" t="s">
        <v>1338</v>
      </c>
      <c r="V1511" s="3"/>
    </row>
    <row r="1512" spans="1:22" ht="60.75" customHeight="1">
      <c r="A1512" s="43" t="s">
        <v>1247</v>
      </c>
      <c r="B1512" s="43" t="s">
        <v>1036</v>
      </c>
      <c r="C1512" s="49" t="s">
        <v>547</v>
      </c>
      <c r="D1512" s="43">
        <v>1971</v>
      </c>
      <c r="E1512" s="45" t="s">
        <v>77</v>
      </c>
      <c r="F1512" s="45" t="s">
        <v>1288</v>
      </c>
      <c r="G1512" s="43">
        <v>2</v>
      </c>
      <c r="H1512" s="43">
        <v>2</v>
      </c>
      <c r="I1512" s="46">
        <v>790.17</v>
      </c>
      <c r="J1512" s="46">
        <v>717.63</v>
      </c>
      <c r="K1512" s="46">
        <v>252.16</v>
      </c>
      <c r="L1512" s="43">
        <v>46</v>
      </c>
      <c r="M1512" s="65" t="s">
        <v>351</v>
      </c>
      <c r="N1512" s="48">
        <v>756000</v>
      </c>
      <c r="O1512" s="48">
        <f t="shared" si="212"/>
        <v>673599.78</v>
      </c>
      <c r="P1512" s="48">
        <f t="shared" si="213"/>
        <v>35680.176</v>
      </c>
      <c r="Q1512" s="48">
        <f t="shared" si="214"/>
        <v>8920.044</v>
      </c>
      <c r="R1512" s="48">
        <f t="shared" si="215"/>
        <v>37800</v>
      </c>
      <c r="S1512" s="48">
        <f t="shared" si="211"/>
        <v>1053.4676643953012</v>
      </c>
      <c r="T1512" s="2">
        <f>T1511</f>
        <v>4360</v>
      </c>
      <c r="U1512" s="4" t="s">
        <v>1338</v>
      </c>
      <c r="V1512" s="3"/>
    </row>
    <row r="1513" spans="1:22" ht="62.25" customHeight="1">
      <c r="A1513" s="43" t="s">
        <v>1248</v>
      </c>
      <c r="B1513" s="43" t="s">
        <v>1037</v>
      </c>
      <c r="C1513" s="49" t="s">
        <v>548</v>
      </c>
      <c r="D1513" s="43">
        <v>1971</v>
      </c>
      <c r="E1513" s="45" t="s">
        <v>77</v>
      </c>
      <c r="F1513" s="45" t="s">
        <v>1288</v>
      </c>
      <c r="G1513" s="43">
        <v>2</v>
      </c>
      <c r="H1513" s="43">
        <v>2</v>
      </c>
      <c r="I1513" s="46">
        <v>787.57</v>
      </c>
      <c r="J1513" s="46">
        <v>705.33</v>
      </c>
      <c r="K1513" s="46">
        <v>502.93</v>
      </c>
      <c r="L1513" s="43">
        <v>44</v>
      </c>
      <c r="M1513" s="65" t="s">
        <v>351</v>
      </c>
      <c r="N1513" s="48">
        <v>756000</v>
      </c>
      <c r="O1513" s="48">
        <f t="shared" si="212"/>
        <v>673599.78</v>
      </c>
      <c r="P1513" s="48">
        <f t="shared" si="213"/>
        <v>35680.176</v>
      </c>
      <c r="Q1513" s="48">
        <f t="shared" si="214"/>
        <v>8920.044</v>
      </c>
      <c r="R1513" s="48">
        <f t="shared" si="215"/>
        <v>37800</v>
      </c>
      <c r="S1513" s="48">
        <f t="shared" si="211"/>
        <v>1071.8387137935433</v>
      </c>
      <c r="T1513" s="2">
        <f>T1510</f>
        <v>4360</v>
      </c>
      <c r="U1513" s="4" t="s">
        <v>1338</v>
      </c>
      <c r="V1513" s="3"/>
    </row>
    <row r="1514" spans="1:22" ht="62.25" customHeight="1">
      <c r="A1514" s="43" t="s">
        <v>1249</v>
      </c>
      <c r="B1514" s="43" t="s">
        <v>1038</v>
      </c>
      <c r="C1514" s="49" t="s">
        <v>539</v>
      </c>
      <c r="D1514" s="43">
        <v>1973</v>
      </c>
      <c r="E1514" s="45" t="s">
        <v>77</v>
      </c>
      <c r="F1514" s="45" t="s">
        <v>358</v>
      </c>
      <c r="G1514" s="43">
        <v>2</v>
      </c>
      <c r="H1514" s="43">
        <v>2</v>
      </c>
      <c r="I1514" s="46">
        <v>799.91</v>
      </c>
      <c r="J1514" s="46">
        <v>697.12</v>
      </c>
      <c r="K1514" s="46">
        <v>353.13</v>
      </c>
      <c r="L1514" s="43">
        <v>40</v>
      </c>
      <c r="M1514" s="65" t="s">
        <v>351</v>
      </c>
      <c r="N1514" s="48">
        <v>756000</v>
      </c>
      <c r="O1514" s="48">
        <f t="shared" si="212"/>
        <v>673599.78</v>
      </c>
      <c r="P1514" s="48">
        <f t="shared" si="213"/>
        <v>35680.176</v>
      </c>
      <c r="Q1514" s="48">
        <f t="shared" si="214"/>
        <v>8920.044</v>
      </c>
      <c r="R1514" s="48">
        <f t="shared" si="215"/>
        <v>37800</v>
      </c>
      <c r="S1514" s="48">
        <f t="shared" si="211"/>
        <v>1084.4617856323157</v>
      </c>
      <c r="T1514" s="2">
        <f>T1511</f>
        <v>4360</v>
      </c>
      <c r="U1514" s="4" t="s">
        <v>1338</v>
      </c>
      <c r="V1514" s="3"/>
    </row>
    <row r="1515" spans="1:22" ht="63" customHeight="1">
      <c r="A1515" s="43" t="s">
        <v>1250</v>
      </c>
      <c r="B1515" s="43" t="s">
        <v>1039</v>
      </c>
      <c r="C1515" s="49" t="s">
        <v>540</v>
      </c>
      <c r="D1515" s="43">
        <v>1973</v>
      </c>
      <c r="E1515" s="45" t="s">
        <v>77</v>
      </c>
      <c r="F1515" s="45" t="s">
        <v>1288</v>
      </c>
      <c r="G1515" s="43">
        <v>2</v>
      </c>
      <c r="H1515" s="43">
        <v>2</v>
      </c>
      <c r="I1515" s="46">
        <v>778.79</v>
      </c>
      <c r="J1515" s="46">
        <v>729.56</v>
      </c>
      <c r="K1515" s="46">
        <v>377.19</v>
      </c>
      <c r="L1515" s="43">
        <v>45</v>
      </c>
      <c r="M1515" s="65" t="s">
        <v>351</v>
      </c>
      <c r="N1515" s="48">
        <v>756000</v>
      </c>
      <c r="O1515" s="48">
        <f t="shared" si="212"/>
        <v>673599.78</v>
      </c>
      <c r="P1515" s="48">
        <f t="shared" si="213"/>
        <v>35680.176</v>
      </c>
      <c r="Q1515" s="48">
        <f t="shared" si="214"/>
        <v>8920.044</v>
      </c>
      <c r="R1515" s="48">
        <f t="shared" si="215"/>
        <v>37800</v>
      </c>
      <c r="S1515" s="48">
        <f t="shared" si="211"/>
        <v>1036.2410219858546</v>
      </c>
      <c r="T1515" s="2">
        <f>T1512</f>
        <v>4360</v>
      </c>
      <c r="U1515" s="4" t="s">
        <v>1338</v>
      </c>
      <c r="V1515" s="3"/>
    </row>
    <row r="1516" spans="1:22" ht="65.25" customHeight="1">
      <c r="A1516" s="43" t="s">
        <v>1251</v>
      </c>
      <c r="B1516" s="43" t="s">
        <v>1040</v>
      </c>
      <c r="C1516" s="49" t="s">
        <v>541</v>
      </c>
      <c r="D1516" s="43">
        <v>1975</v>
      </c>
      <c r="E1516" s="45" t="s">
        <v>77</v>
      </c>
      <c r="F1516" s="45" t="s">
        <v>1288</v>
      </c>
      <c r="G1516" s="43">
        <v>2</v>
      </c>
      <c r="H1516" s="43">
        <v>3</v>
      </c>
      <c r="I1516" s="46">
        <v>991.44</v>
      </c>
      <c r="J1516" s="46">
        <v>858.23</v>
      </c>
      <c r="K1516" s="46">
        <v>510.57</v>
      </c>
      <c r="L1516" s="43">
        <v>46</v>
      </c>
      <c r="M1516" s="65" t="s">
        <v>351</v>
      </c>
      <c r="N1516" s="48">
        <v>985500</v>
      </c>
      <c r="O1516" s="48">
        <f t="shared" si="212"/>
        <v>878085.4275000001</v>
      </c>
      <c r="P1516" s="48">
        <f t="shared" si="213"/>
        <v>46511.658</v>
      </c>
      <c r="Q1516" s="48">
        <f t="shared" si="214"/>
        <v>11627.9145</v>
      </c>
      <c r="R1516" s="48">
        <f t="shared" si="215"/>
        <v>49275</v>
      </c>
      <c r="S1516" s="48">
        <f t="shared" si="211"/>
        <v>1148.293580974797</v>
      </c>
      <c r="T1516" s="2">
        <f>T1512</f>
        <v>4360</v>
      </c>
      <c r="U1516" s="4" t="s">
        <v>1338</v>
      </c>
      <c r="V1516" s="3"/>
    </row>
    <row r="1517" spans="1:22" ht="61.5" customHeight="1">
      <c r="A1517" s="43" t="s">
        <v>1252</v>
      </c>
      <c r="B1517" s="43" t="s">
        <v>1041</v>
      </c>
      <c r="C1517" s="49" t="s">
        <v>542</v>
      </c>
      <c r="D1517" s="43">
        <v>1975</v>
      </c>
      <c r="E1517" s="45" t="s">
        <v>77</v>
      </c>
      <c r="F1517" s="45" t="s">
        <v>1288</v>
      </c>
      <c r="G1517" s="43">
        <v>2</v>
      </c>
      <c r="H1517" s="43">
        <v>3</v>
      </c>
      <c r="I1517" s="46">
        <v>985.65</v>
      </c>
      <c r="J1517" s="46">
        <v>871.31</v>
      </c>
      <c r="K1517" s="46">
        <v>536.1</v>
      </c>
      <c r="L1517" s="43">
        <v>44</v>
      </c>
      <c r="M1517" s="65" t="s">
        <v>351</v>
      </c>
      <c r="N1517" s="48">
        <v>985500</v>
      </c>
      <c r="O1517" s="48">
        <f t="shared" si="212"/>
        <v>878085.4275000001</v>
      </c>
      <c r="P1517" s="48">
        <f t="shared" si="213"/>
        <v>46511.658</v>
      </c>
      <c r="Q1517" s="48">
        <f t="shared" si="214"/>
        <v>11627.9145</v>
      </c>
      <c r="R1517" s="48">
        <f t="shared" si="215"/>
        <v>49275</v>
      </c>
      <c r="S1517" s="48">
        <f t="shared" si="211"/>
        <v>1131.0555370648794</v>
      </c>
      <c r="T1517" s="2">
        <f>T1514</f>
        <v>4360</v>
      </c>
      <c r="U1517" s="4" t="s">
        <v>1338</v>
      </c>
      <c r="V1517" s="3"/>
    </row>
    <row r="1518" spans="1:22" ht="66.75" customHeight="1">
      <c r="A1518" s="43" t="s">
        <v>1253</v>
      </c>
      <c r="B1518" s="43" t="s">
        <v>1042</v>
      </c>
      <c r="C1518" s="49" t="s">
        <v>543</v>
      </c>
      <c r="D1518" s="43">
        <v>1974</v>
      </c>
      <c r="E1518" s="45" t="s">
        <v>77</v>
      </c>
      <c r="F1518" s="45" t="s">
        <v>1288</v>
      </c>
      <c r="G1518" s="43">
        <v>2</v>
      </c>
      <c r="H1518" s="43">
        <v>3</v>
      </c>
      <c r="I1518" s="46">
        <v>896.47</v>
      </c>
      <c r="J1518" s="46">
        <v>888.91</v>
      </c>
      <c r="K1518" s="46">
        <v>703.28</v>
      </c>
      <c r="L1518" s="43">
        <v>39</v>
      </c>
      <c r="M1518" s="65" t="s">
        <v>351</v>
      </c>
      <c r="N1518" s="48">
        <v>985500</v>
      </c>
      <c r="O1518" s="48">
        <f t="shared" si="212"/>
        <v>878085.4275000001</v>
      </c>
      <c r="P1518" s="48">
        <f t="shared" si="213"/>
        <v>46511.658</v>
      </c>
      <c r="Q1518" s="48">
        <f t="shared" si="214"/>
        <v>11627.9145</v>
      </c>
      <c r="R1518" s="48">
        <f t="shared" si="215"/>
        <v>49275</v>
      </c>
      <c r="S1518" s="48">
        <f t="shared" si="211"/>
        <v>1108.6611692972292</v>
      </c>
      <c r="T1518" s="2">
        <f aca="true" t="shared" si="216" ref="T1518:T1524">T1514</f>
        <v>4360</v>
      </c>
      <c r="U1518" s="4" t="s">
        <v>1338</v>
      </c>
      <c r="V1518" s="3"/>
    </row>
    <row r="1519" spans="1:22" ht="69.75" customHeight="1">
      <c r="A1519" s="43" t="s">
        <v>1254</v>
      </c>
      <c r="B1519" s="43" t="s">
        <v>1043</v>
      </c>
      <c r="C1519" s="49" t="s">
        <v>544</v>
      </c>
      <c r="D1519" s="43">
        <v>1981</v>
      </c>
      <c r="E1519" s="45" t="s">
        <v>77</v>
      </c>
      <c r="F1519" s="45" t="s">
        <v>1288</v>
      </c>
      <c r="G1519" s="43">
        <v>2</v>
      </c>
      <c r="H1519" s="43">
        <v>3</v>
      </c>
      <c r="I1519" s="46">
        <v>976.04</v>
      </c>
      <c r="J1519" s="46">
        <v>854.29</v>
      </c>
      <c r="K1519" s="46">
        <v>780.68</v>
      </c>
      <c r="L1519" s="43">
        <v>54</v>
      </c>
      <c r="M1519" s="65" t="s">
        <v>351</v>
      </c>
      <c r="N1519" s="48">
        <v>985500</v>
      </c>
      <c r="O1519" s="48">
        <f t="shared" si="212"/>
        <v>878085.4275000001</v>
      </c>
      <c r="P1519" s="48">
        <f t="shared" si="213"/>
        <v>46511.658</v>
      </c>
      <c r="Q1519" s="48">
        <f t="shared" si="214"/>
        <v>11627.9145</v>
      </c>
      <c r="R1519" s="48">
        <f t="shared" si="215"/>
        <v>49275</v>
      </c>
      <c r="S1519" s="48">
        <f t="shared" si="211"/>
        <v>1153.5895304873054</v>
      </c>
      <c r="T1519" s="2">
        <f t="shared" si="216"/>
        <v>4360</v>
      </c>
      <c r="U1519" s="4" t="s">
        <v>1338</v>
      </c>
      <c r="V1519" s="3"/>
    </row>
    <row r="1520" spans="1:22" ht="67.5" customHeight="1">
      <c r="A1520" s="43" t="s">
        <v>1255</v>
      </c>
      <c r="B1520" s="43" t="s">
        <v>1044</v>
      </c>
      <c r="C1520" s="49" t="s">
        <v>545</v>
      </c>
      <c r="D1520" s="43">
        <v>1981</v>
      </c>
      <c r="E1520" s="45" t="s">
        <v>77</v>
      </c>
      <c r="F1520" s="45" t="s">
        <v>1288</v>
      </c>
      <c r="G1520" s="43">
        <v>2</v>
      </c>
      <c r="H1520" s="43">
        <v>3</v>
      </c>
      <c r="I1520" s="46">
        <v>1052.02</v>
      </c>
      <c r="J1520" s="46">
        <v>855.06</v>
      </c>
      <c r="K1520" s="46">
        <v>615.93</v>
      </c>
      <c r="L1520" s="43">
        <v>47</v>
      </c>
      <c r="M1520" s="65" t="s">
        <v>351</v>
      </c>
      <c r="N1520" s="48">
        <v>985500</v>
      </c>
      <c r="O1520" s="48">
        <f t="shared" si="212"/>
        <v>878085.4275000001</v>
      </c>
      <c r="P1520" s="48">
        <f t="shared" si="213"/>
        <v>46511.658</v>
      </c>
      <c r="Q1520" s="48">
        <f t="shared" si="214"/>
        <v>11627.9145</v>
      </c>
      <c r="R1520" s="48">
        <f t="shared" si="215"/>
        <v>49275</v>
      </c>
      <c r="S1520" s="48">
        <f t="shared" si="211"/>
        <v>1152.5506981966178</v>
      </c>
      <c r="T1520" s="2">
        <f t="shared" si="216"/>
        <v>4360</v>
      </c>
      <c r="U1520" s="4" t="s">
        <v>1338</v>
      </c>
      <c r="V1520" s="3"/>
    </row>
    <row r="1521" spans="1:22" ht="62.25" customHeight="1">
      <c r="A1521" s="43" t="s">
        <v>1256</v>
      </c>
      <c r="B1521" s="43" t="s">
        <v>1045</v>
      </c>
      <c r="C1521" s="49" t="s">
        <v>549</v>
      </c>
      <c r="D1521" s="43">
        <v>1973</v>
      </c>
      <c r="E1521" s="45" t="s">
        <v>77</v>
      </c>
      <c r="F1521" s="45" t="s">
        <v>357</v>
      </c>
      <c r="G1521" s="43">
        <v>2</v>
      </c>
      <c r="H1521" s="43">
        <v>2</v>
      </c>
      <c r="I1521" s="46">
        <v>681.34</v>
      </c>
      <c r="J1521" s="46">
        <v>639.3</v>
      </c>
      <c r="K1521" s="46">
        <v>175.2</v>
      </c>
      <c r="L1521" s="43">
        <v>43</v>
      </c>
      <c r="M1521" s="65" t="s">
        <v>351</v>
      </c>
      <c r="N1521" s="48">
        <v>985500</v>
      </c>
      <c r="O1521" s="48">
        <f t="shared" si="212"/>
        <v>878085.4275000001</v>
      </c>
      <c r="P1521" s="48">
        <f t="shared" si="213"/>
        <v>46511.658</v>
      </c>
      <c r="Q1521" s="48">
        <f t="shared" si="214"/>
        <v>11627.9145</v>
      </c>
      <c r="R1521" s="48">
        <f t="shared" si="215"/>
        <v>49275</v>
      </c>
      <c r="S1521" s="48">
        <f t="shared" si="211"/>
        <v>1541.5297982167997</v>
      </c>
      <c r="T1521" s="2">
        <f t="shared" si="216"/>
        <v>4360</v>
      </c>
      <c r="U1521" s="4" t="s">
        <v>1338</v>
      </c>
      <c r="V1521" s="3"/>
    </row>
    <row r="1522" spans="1:22" ht="62.25" customHeight="1">
      <c r="A1522" s="43" t="s">
        <v>1257</v>
      </c>
      <c r="B1522" s="43" t="s">
        <v>1046</v>
      </c>
      <c r="C1522" s="49" t="s">
        <v>550</v>
      </c>
      <c r="D1522" s="43">
        <v>1964</v>
      </c>
      <c r="E1522" s="45" t="s">
        <v>77</v>
      </c>
      <c r="F1522" s="45" t="s">
        <v>1288</v>
      </c>
      <c r="G1522" s="43">
        <v>2</v>
      </c>
      <c r="H1522" s="43">
        <v>2</v>
      </c>
      <c r="I1522" s="46">
        <v>395.69</v>
      </c>
      <c r="J1522" s="46">
        <v>389.55</v>
      </c>
      <c r="K1522" s="46">
        <v>81.55</v>
      </c>
      <c r="L1522" s="43">
        <v>23</v>
      </c>
      <c r="M1522" s="65" t="s">
        <v>351</v>
      </c>
      <c r="N1522" s="48">
        <v>540000</v>
      </c>
      <c r="O1522" s="48">
        <f t="shared" si="212"/>
        <v>481142.7</v>
      </c>
      <c r="P1522" s="48">
        <f t="shared" si="213"/>
        <v>25485.840000000004</v>
      </c>
      <c r="Q1522" s="48">
        <f t="shared" si="214"/>
        <v>6371.460000000001</v>
      </c>
      <c r="R1522" s="48">
        <f t="shared" si="215"/>
        <v>27000</v>
      </c>
      <c r="S1522" s="48">
        <f t="shared" si="211"/>
        <v>1386.214863303812</v>
      </c>
      <c r="T1522" s="2">
        <f t="shared" si="216"/>
        <v>4360</v>
      </c>
      <c r="U1522" s="4" t="s">
        <v>1338</v>
      </c>
      <c r="V1522" s="3"/>
    </row>
    <row r="1523" spans="1:22" ht="66.75" customHeight="1">
      <c r="A1523" s="43" t="s">
        <v>1258</v>
      </c>
      <c r="B1523" s="43" t="s">
        <v>1047</v>
      </c>
      <c r="C1523" s="49" t="s">
        <v>551</v>
      </c>
      <c r="D1523" s="43">
        <v>1964</v>
      </c>
      <c r="E1523" s="45" t="s">
        <v>77</v>
      </c>
      <c r="F1523" s="45" t="s">
        <v>1288</v>
      </c>
      <c r="G1523" s="43">
        <v>2</v>
      </c>
      <c r="H1523" s="43">
        <v>1</v>
      </c>
      <c r="I1523" s="46">
        <v>425.89</v>
      </c>
      <c r="J1523" s="46">
        <v>400</v>
      </c>
      <c r="K1523" s="46">
        <v>46</v>
      </c>
      <c r="L1523" s="43">
        <v>36</v>
      </c>
      <c r="M1523" s="65" t="s">
        <v>351</v>
      </c>
      <c r="N1523" s="48">
        <v>540000</v>
      </c>
      <c r="O1523" s="48">
        <f t="shared" si="212"/>
        <v>481142.7</v>
      </c>
      <c r="P1523" s="48">
        <f t="shared" si="213"/>
        <v>25485.840000000004</v>
      </c>
      <c r="Q1523" s="48">
        <f t="shared" si="214"/>
        <v>6371.460000000001</v>
      </c>
      <c r="R1523" s="48">
        <f t="shared" si="215"/>
        <v>27000</v>
      </c>
      <c r="S1523" s="48">
        <f t="shared" si="211"/>
        <v>1350</v>
      </c>
      <c r="T1523" s="2">
        <f t="shared" si="216"/>
        <v>4360</v>
      </c>
      <c r="U1523" s="4" t="s">
        <v>1338</v>
      </c>
      <c r="V1523" s="3"/>
    </row>
    <row r="1524" spans="1:22" ht="63" customHeight="1">
      <c r="A1524" s="43" t="s">
        <v>1259</v>
      </c>
      <c r="B1524" s="43" t="s">
        <v>1048</v>
      </c>
      <c r="C1524" s="49" t="s">
        <v>552</v>
      </c>
      <c r="D1524" s="43">
        <v>1959</v>
      </c>
      <c r="E1524" s="45" t="s">
        <v>77</v>
      </c>
      <c r="F1524" s="45" t="s">
        <v>1288</v>
      </c>
      <c r="G1524" s="43">
        <v>2</v>
      </c>
      <c r="H1524" s="43">
        <v>2</v>
      </c>
      <c r="I1524" s="46">
        <v>399.78</v>
      </c>
      <c r="J1524" s="46">
        <v>385.83</v>
      </c>
      <c r="K1524" s="46">
        <v>39</v>
      </c>
      <c r="L1524" s="43">
        <v>31</v>
      </c>
      <c r="M1524" s="65" t="s">
        <v>351</v>
      </c>
      <c r="N1524" s="48">
        <v>540000</v>
      </c>
      <c r="O1524" s="48">
        <f t="shared" si="212"/>
        <v>481142.7</v>
      </c>
      <c r="P1524" s="48">
        <f t="shared" si="213"/>
        <v>25485.840000000004</v>
      </c>
      <c r="Q1524" s="48">
        <f t="shared" si="214"/>
        <v>6371.460000000001</v>
      </c>
      <c r="R1524" s="48">
        <f t="shared" si="215"/>
        <v>27000</v>
      </c>
      <c r="S1524" s="48">
        <f t="shared" si="211"/>
        <v>1399.5801259622115</v>
      </c>
      <c r="T1524" s="2">
        <f t="shared" si="216"/>
        <v>4360</v>
      </c>
      <c r="U1524" s="4" t="s">
        <v>1338</v>
      </c>
      <c r="V1524" s="3"/>
    </row>
    <row r="1525" spans="1:22" ht="15" customHeight="1">
      <c r="A1525" s="43"/>
      <c r="B1525" s="43"/>
      <c r="C1525" s="49" t="s">
        <v>1289</v>
      </c>
      <c r="D1525" s="47"/>
      <c r="E1525" s="47"/>
      <c r="F1525" s="61"/>
      <c r="G1525" s="43"/>
      <c r="H1525" s="43"/>
      <c r="I1525" s="46"/>
      <c r="J1525" s="46"/>
      <c r="K1525" s="46"/>
      <c r="L1525" s="43"/>
      <c r="M1525" s="7"/>
      <c r="N1525" s="8"/>
      <c r="O1525" s="8"/>
      <c r="P1525" s="8"/>
      <c r="Q1525" s="8"/>
      <c r="R1525" s="9"/>
      <c r="S1525" s="48"/>
      <c r="T1525" s="2"/>
      <c r="U1525" s="6"/>
      <c r="V1525" s="3"/>
    </row>
    <row r="1526" spans="1:22" ht="69" customHeight="1">
      <c r="A1526" s="43" t="s">
        <v>1260</v>
      </c>
      <c r="B1526" s="43" t="s">
        <v>1049</v>
      </c>
      <c r="C1526" s="49" t="s">
        <v>554</v>
      </c>
      <c r="D1526" s="43">
        <v>1977</v>
      </c>
      <c r="E1526" s="45" t="s">
        <v>77</v>
      </c>
      <c r="F1526" s="45" t="s">
        <v>358</v>
      </c>
      <c r="G1526" s="43">
        <v>3</v>
      </c>
      <c r="H1526" s="43">
        <v>4</v>
      </c>
      <c r="I1526" s="46">
        <v>1970.5</v>
      </c>
      <c r="J1526" s="46">
        <v>1702.66</v>
      </c>
      <c r="K1526" s="46">
        <v>1095.45</v>
      </c>
      <c r="L1526" s="43">
        <v>89</v>
      </c>
      <c r="M1526" s="65" t="s">
        <v>382</v>
      </c>
      <c r="N1526" s="48">
        <v>204573</v>
      </c>
      <c r="O1526" s="48">
        <v>182275</v>
      </c>
      <c r="P1526" s="48">
        <f>(N1526-R1526)*6.21%*80%</f>
        <v>9655.027308000002</v>
      </c>
      <c r="Q1526" s="48">
        <f>(N1526-R1526)*6.21%*20%</f>
        <v>2413.7568270000006</v>
      </c>
      <c r="R1526" s="48">
        <f>N1526*5%</f>
        <v>10228.650000000001</v>
      </c>
      <c r="S1526" s="48">
        <f t="shared" si="211"/>
        <v>120.1490608812094</v>
      </c>
      <c r="T1526" s="2">
        <f>T1523</f>
        <v>4360</v>
      </c>
      <c r="U1526" s="4" t="s">
        <v>1338</v>
      </c>
      <c r="V1526" s="3"/>
    </row>
    <row r="1527" spans="1:22" ht="63" customHeight="1">
      <c r="A1527" s="43" t="s">
        <v>1261</v>
      </c>
      <c r="B1527" s="43" t="s">
        <v>1050</v>
      </c>
      <c r="C1527" s="49" t="s">
        <v>555</v>
      </c>
      <c r="D1527" s="43">
        <v>1985</v>
      </c>
      <c r="E1527" s="45" t="s">
        <v>77</v>
      </c>
      <c r="F1527" s="45" t="s">
        <v>358</v>
      </c>
      <c r="G1527" s="43">
        <v>3</v>
      </c>
      <c r="H1527" s="43">
        <v>3</v>
      </c>
      <c r="I1527" s="46">
        <v>1527.16</v>
      </c>
      <c r="J1527" s="46">
        <v>1284.52</v>
      </c>
      <c r="K1527" s="46">
        <v>1188.56</v>
      </c>
      <c r="L1527" s="43">
        <v>63</v>
      </c>
      <c r="M1527" s="65" t="s">
        <v>382</v>
      </c>
      <c r="N1527" s="48">
        <v>173454</v>
      </c>
      <c r="O1527" s="48">
        <f>(N1527-R1527)*93.79%</f>
        <v>154548.38127</v>
      </c>
      <c r="P1527" s="48">
        <f>(N1527-R1527)*6.21%*80%</f>
        <v>8186.334984</v>
      </c>
      <c r="Q1527" s="48">
        <f>(N1527-R1527)*6.21%*20%</f>
        <v>2046.583746</v>
      </c>
      <c r="R1527" s="48">
        <f>N1527*5%</f>
        <v>8672.7</v>
      </c>
      <c r="S1527" s="48">
        <f t="shared" si="211"/>
        <v>135.03409834023606</v>
      </c>
      <c r="T1527" s="2">
        <f>T1523</f>
        <v>4360</v>
      </c>
      <c r="U1527" s="4" t="s">
        <v>1338</v>
      </c>
      <c r="V1527" s="3"/>
    </row>
    <row r="1528" spans="1:22" ht="14.25" customHeight="1">
      <c r="A1528" s="43"/>
      <c r="B1528" s="43"/>
      <c r="C1528" s="49" t="s">
        <v>553</v>
      </c>
      <c r="D1528" s="47"/>
      <c r="E1528" s="47"/>
      <c r="F1528" s="45"/>
      <c r="G1528" s="43"/>
      <c r="H1528" s="43"/>
      <c r="I1528" s="46"/>
      <c r="J1528" s="46"/>
      <c r="K1528" s="46"/>
      <c r="L1528" s="43"/>
      <c r="M1528" s="7"/>
      <c r="N1528" s="8"/>
      <c r="O1528" s="8"/>
      <c r="P1528" s="8"/>
      <c r="Q1528" s="8"/>
      <c r="R1528" s="9"/>
      <c r="S1528" s="48"/>
      <c r="T1528" s="2">
        <f>T1524</f>
        <v>4360</v>
      </c>
      <c r="U1528" s="6"/>
      <c r="V1528" s="3"/>
    </row>
    <row r="1529" spans="1:22" ht="62.25" customHeight="1">
      <c r="A1529" s="43" t="s">
        <v>1262</v>
      </c>
      <c r="B1529" s="43" t="s">
        <v>1051</v>
      </c>
      <c r="C1529" s="49" t="s">
        <v>556</v>
      </c>
      <c r="D1529" s="43">
        <v>1972</v>
      </c>
      <c r="E1529" s="45" t="s">
        <v>77</v>
      </c>
      <c r="F1529" s="45" t="s">
        <v>358</v>
      </c>
      <c r="G1529" s="43">
        <v>2</v>
      </c>
      <c r="H1529" s="43">
        <v>2</v>
      </c>
      <c r="I1529" s="46">
        <v>892.15</v>
      </c>
      <c r="J1529" s="46">
        <v>751.36</v>
      </c>
      <c r="K1529" s="46">
        <v>223.73</v>
      </c>
      <c r="L1529" s="43">
        <v>57</v>
      </c>
      <c r="M1529" s="65" t="s">
        <v>1350</v>
      </c>
      <c r="N1529" s="48">
        <v>115454</v>
      </c>
      <c r="O1529" s="48">
        <f>(N1529-R1529)*93.79%</f>
        <v>102870.09127</v>
      </c>
      <c r="P1529" s="48">
        <f>(N1529-R1529)*6.21%*80%</f>
        <v>5448.966984000001</v>
      </c>
      <c r="Q1529" s="48">
        <f>(N1529-R1529)*6.21%*20%</f>
        <v>1362.2417460000001</v>
      </c>
      <c r="R1529" s="48">
        <f>N1529*5%</f>
        <v>5772.700000000001</v>
      </c>
      <c r="S1529" s="48">
        <f t="shared" si="211"/>
        <v>153.66002981260647</v>
      </c>
      <c r="T1529" s="2">
        <f>T1526</f>
        <v>4360</v>
      </c>
      <c r="U1529" s="4" t="s">
        <v>1338</v>
      </c>
      <c r="V1529" s="3"/>
    </row>
    <row r="1530" spans="1:22" ht="62.25" customHeight="1">
      <c r="A1530" s="43" t="s">
        <v>1263</v>
      </c>
      <c r="B1530" s="43" t="s">
        <v>1052</v>
      </c>
      <c r="C1530" s="49" t="s">
        <v>0</v>
      </c>
      <c r="D1530" s="43">
        <v>1985</v>
      </c>
      <c r="E1530" s="45" t="s">
        <v>77</v>
      </c>
      <c r="F1530" s="45" t="s">
        <v>358</v>
      </c>
      <c r="G1530" s="43">
        <v>2</v>
      </c>
      <c r="H1530" s="43">
        <v>2</v>
      </c>
      <c r="I1530" s="46">
        <v>1052.9</v>
      </c>
      <c r="J1530" s="46">
        <v>906.49</v>
      </c>
      <c r="K1530" s="46">
        <v>544.95</v>
      </c>
      <c r="L1530" s="43">
        <v>56</v>
      </c>
      <c r="M1530" s="65" t="s">
        <v>534</v>
      </c>
      <c r="N1530" s="48">
        <v>403475</v>
      </c>
      <c r="O1530" s="48">
        <f>(N1530-R1530)*93.79%</f>
        <v>359498.24237500003</v>
      </c>
      <c r="P1530" s="48">
        <f>(N1530-R1530)*6.21%*80%</f>
        <v>19042.406100000004</v>
      </c>
      <c r="Q1530" s="48">
        <f>(N1530-R1530)*6.21%*20%</f>
        <v>4760.601525000001</v>
      </c>
      <c r="R1530" s="48">
        <f>N1530*5%</f>
        <v>20173.75</v>
      </c>
      <c r="S1530" s="48">
        <f t="shared" si="211"/>
        <v>445.09591942547627</v>
      </c>
      <c r="T1530" s="2">
        <f>T1527</f>
        <v>4360</v>
      </c>
      <c r="U1530" s="4" t="s">
        <v>1338</v>
      </c>
      <c r="V1530" s="3"/>
    </row>
    <row r="1531" spans="1:23" ht="15">
      <c r="A1531" s="139" t="s">
        <v>67</v>
      </c>
      <c r="B1531" s="139"/>
      <c r="C1531" s="140"/>
      <c r="D1531" s="47"/>
      <c r="E1531" s="47"/>
      <c r="F1531" s="47"/>
      <c r="G1531" s="11"/>
      <c r="H1531" s="11"/>
      <c r="I1531" s="46">
        <f>SUM(I629:I1530)</f>
        <v>2736756.6400000006</v>
      </c>
      <c r="J1531" s="46">
        <f>SUM(J629:J1530)</f>
        <v>2286786.5500000026</v>
      </c>
      <c r="K1531" s="46">
        <f>SUM(K629:K1530)</f>
        <v>1722560.1940000006</v>
      </c>
      <c r="L1531" s="48">
        <f>SUM(L629:L1530)</f>
        <v>104782</v>
      </c>
      <c r="M1531" s="7"/>
      <c r="N1531" s="31">
        <v>906911708</v>
      </c>
      <c r="O1531" s="31">
        <v>808062831</v>
      </c>
      <c r="P1531" s="31">
        <v>42802619</v>
      </c>
      <c r="Q1531" s="31">
        <v>10700653</v>
      </c>
      <c r="R1531" s="31">
        <v>45345605</v>
      </c>
      <c r="S1531" s="48">
        <f t="shared" si="211"/>
        <v>396.587826703808</v>
      </c>
      <c r="T1531" s="66">
        <f>T1527</f>
        <v>4360</v>
      </c>
      <c r="U1531" s="47"/>
      <c r="W1531" s="99" t="s">
        <v>1372</v>
      </c>
    </row>
    <row r="1532" spans="1:23" ht="15">
      <c r="A1532" s="138" t="s">
        <v>536</v>
      </c>
      <c r="B1532" s="138"/>
      <c r="C1532" s="138"/>
      <c r="D1532" s="12"/>
      <c r="E1532" s="12"/>
      <c r="F1532" s="12"/>
      <c r="G1532" s="12"/>
      <c r="H1532" s="12"/>
      <c r="I1532" s="46">
        <f>I60+I76+I88+I107+I133+I147+I167+I180+I231+I261+I272+I288+I302+I336+I345+I351+I365+I414+I444+I463+I502+I525+I558+I574+I586+I597+I617+I626+I1531</f>
        <v>2973070.4400000004</v>
      </c>
      <c r="J1532" s="46">
        <f>J60+J76+J88+J107+J133+J147+J167+J180+J231+J261+J272+J288+J302+J336+J345+J351+J365+J414+J444+J463+J502+J525+J558+J574+J586+J597+J617+J626+J1531</f>
        <v>2480479.770000003</v>
      </c>
      <c r="K1532" s="46">
        <f>K60+K76+K88+K107+K133+K147+K167+K180+K231+K261+K272+K288+K302+K336+K345+K351+K365+K414+K444+K463+K502+K525+K558+K574+K586+K597+K617+K626+K1531</f>
        <v>1877950.1040000005</v>
      </c>
      <c r="L1532" s="48">
        <f>L60+L76+L88+L107+L133+L147+L167+L180+L231+L261+L272+L288+L302+L336+L345+L351+L365+L414+L444+L463+L502+L525+L558+L574+L586+L597+L617+L626+L1531</f>
        <v>113947</v>
      </c>
      <c r="M1532" s="12"/>
      <c r="N1532" s="32">
        <f>ROUND(N60+N76+N88+N107+N133+N147+N167+N180+N231+N261+N272+N288+N302+N336+N345+N351+N365+N414+N444+N463+N502+N525+N558+N574+N586+N597+N617+N626+N1531,0)</f>
        <v>1186727206</v>
      </c>
      <c r="O1532" s="32">
        <v>1057379842</v>
      </c>
      <c r="P1532" s="32">
        <f>ROUND(P60+P76+P88+P107+P133+P147+P167+P180+P231+P261+P272+P288+P302+P336+P345+P351+P365+P414+P444+P463+P502+P525+P558+P574+P586+P597+P617+P626+P1531,0)</f>
        <v>56008774</v>
      </c>
      <c r="Q1532" s="32">
        <f>ROUND(Q60+Q76+Q88+Q107+Q133+Q147+Q167+Q180+Q231+Q261+Q272+Q288+Q302+Q336+Q345+Q351+Q365+Q414+Q444+Q463+Q502+Q525+Q558+Q574+Q586+Q597+Q617+Q626+Q1531,0)</f>
        <v>14002194</v>
      </c>
      <c r="R1532" s="32">
        <f>ROUND(R60+R76+R88+R107+R133+R147+R167+R180+R231+R261+R272+R288+R302+R336+R345+R351+R365+R414+R444+R463+R502+R525+R558+R574+R586+R597+R617+R626+R1531,0)</f>
        <v>59336396</v>
      </c>
      <c r="S1532" s="48">
        <f t="shared" si="211"/>
        <v>478.42648037399584</v>
      </c>
      <c r="T1532" s="66">
        <f>T1527</f>
        <v>4360</v>
      </c>
      <c r="U1532" s="12"/>
      <c r="W1532" s="99"/>
    </row>
    <row r="1533" spans="1:21" ht="15">
      <c r="A1533" s="29"/>
      <c r="B1533" s="29"/>
      <c r="C1533" s="29"/>
      <c r="D1533" s="13"/>
      <c r="E1533" s="13"/>
      <c r="F1533" s="13"/>
      <c r="G1533" s="13"/>
      <c r="H1533" s="13"/>
      <c r="I1533" s="71"/>
      <c r="J1533" s="71"/>
      <c r="K1533" s="71"/>
      <c r="L1533" s="5"/>
      <c r="M1533" s="13"/>
      <c r="N1533" s="72"/>
      <c r="O1533" s="72"/>
      <c r="P1533" s="72"/>
      <c r="Q1533" s="72"/>
      <c r="R1533" s="72"/>
      <c r="S1533" s="5"/>
      <c r="T1533" s="73"/>
      <c r="U1533" s="13"/>
    </row>
    <row r="1535" spans="13:21" ht="12.75">
      <c r="M1535" s="13"/>
      <c r="N1535" s="13"/>
      <c r="O1535" s="13"/>
      <c r="P1535" s="13"/>
      <c r="Q1535" s="13"/>
      <c r="R1535" s="13"/>
      <c r="S1535" s="13"/>
      <c r="T1535" s="13"/>
      <c r="U1535" s="13"/>
    </row>
    <row r="1536" spans="14:21" ht="12.75">
      <c r="N1536" s="13"/>
      <c r="O1536" s="13"/>
      <c r="P1536" s="13"/>
      <c r="Q1536" s="13"/>
      <c r="R1536" s="13"/>
      <c r="S1536" s="13"/>
      <c r="T1536" s="13"/>
      <c r="U1536" s="13"/>
    </row>
    <row r="1537" spans="14:21" ht="12.75">
      <c r="N1537" s="13"/>
      <c r="O1537" s="13"/>
      <c r="P1537" s="13"/>
      <c r="Q1537" s="13"/>
      <c r="R1537" s="13"/>
      <c r="S1537" s="13"/>
      <c r="T1537" s="13"/>
      <c r="U1537" s="13"/>
    </row>
  </sheetData>
  <sheetProtection/>
  <mergeCells count="3297">
    <mergeCell ref="J1233:J1235"/>
    <mergeCell ref="J1249:J1251"/>
    <mergeCell ref="I1313:I1315"/>
    <mergeCell ref="J1334:J1336"/>
    <mergeCell ref="J1296:J1298"/>
    <mergeCell ref="J1309:J1312"/>
    <mergeCell ref="A938:A943"/>
    <mergeCell ref="A1019:A1021"/>
    <mergeCell ref="A1026:A1028"/>
    <mergeCell ref="J1205:J1208"/>
    <mergeCell ref="A1043:A1046"/>
    <mergeCell ref="A1034:A1037"/>
    <mergeCell ref="B1022:B1024"/>
    <mergeCell ref="H1043:H1046"/>
    <mergeCell ref="E1022:E1024"/>
    <mergeCell ref="F1022:F1024"/>
    <mergeCell ref="B850:B852"/>
    <mergeCell ref="B832:B834"/>
    <mergeCell ref="B819:B823"/>
    <mergeCell ref="B814:B816"/>
    <mergeCell ref="B847:B849"/>
    <mergeCell ref="B844:B846"/>
    <mergeCell ref="E1026:E1028"/>
    <mergeCell ref="F1043:F1046"/>
    <mergeCell ref="G1047:G1050"/>
    <mergeCell ref="F1047:F1050"/>
    <mergeCell ref="G1043:G1046"/>
    <mergeCell ref="E1030:E1033"/>
    <mergeCell ref="F1038:F1040"/>
    <mergeCell ref="G1034:G1037"/>
    <mergeCell ref="F1026:F1028"/>
    <mergeCell ref="G1026:G1028"/>
    <mergeCell ref="B1054:B1056"/>
    <mergeCell ref="B1019:B1021"/>
    <mergeCell ref="B1043:B1046"/>
    <mergeCell ref="B1047:B1050"/>
    <mergeCell ref="B1051:B1053"/>
    <mergeCell ref="B1038:B1040"/>
    <mergeCell ref="B1030:B1033"/>
    <mergeCell ref="B1034:B1037"/>
    <mergeCell ref="B1026:B1028"/>
    <mergeCell ref="A760:A762"/>
    <mergeCell ref="A763:A766"/>
    <mergeCell ref="A618:U618"/>
    <mergeCell ref="L611:L614"/>
    <mergeCell ref="K611:K614"/>
    <mergeCell ref="G611:G614"/>
    <mergeCell ref="J611:J614"/>
    <mergeCell ref="H611:H614"/>
    <mergeCell ref="E611:E614"/>
    <mergeCell ref="I611:I614"/>
    <mergeCell ref="A715:A718"/>
    <mergeCell ref="A850:A852"/>
    <mergeCell ref="A840:A842"/>
    <mergeCell ref="A844:A846"/>
    <mergeCell ref="A732:A734"/>
    <mergeCell ref="A771:A774"/>
    <mergeCell ref="A748:A751"/>
    <mergeCell ref="A756:A759"/>
    <mergeCell ref="A752:A755"/>
    <mergeCell ref="A767:A770"/>
    <mergeCell ref="A882:A888"/>
    <mergeCell ref="A853:A855"/>
    <mergeCell ref="A857:A859"/>
    <mergeCell ref="A847:A849"/>
    <mergeCell ref="B698:B700"/>
    <mergeCell ref="B689:B691"/>
    <mergeCell ref="B692:B694"/>
    <mergeCell ref="B710:B714"/>
    <mergeCell ref="A466:A471"/>
    <mergeCell ref="B466:B471"/>
    <mergeCell ref="A463:C463"/>
    <mergeCell ref="C456:C459"/>
    <mergeCell ref="A456:A459"/>
    <mergeCell ref="B460:B462"/>
    <mergeCell ref="A460:A462"/>
    <mergeCell ref="C466:C471"/>
    <mergeCell ref="C460:C462"/>
    <mergeCell ref="C437:C439"/>
    <mergeCell ref="D437:D439"/>
    <mergeCell ref="I440:I443"/>
    <mergeCell ref="F437:F439"/>
    <mergeCell ref="I437:I439"/>
    <mergeCell ref="G437:G439"/>
    <mergeCell ref="H437:H439"/>
    <mergeCell ref="E437:E439"/>
    <mergeCell ref="B392:B396"/>
    <mergeCell ref="B369:B374"/>
    <mergeCell ref="A379:A385"/>
    <mergeCell ref="A386:A391"/>
    <mergeCell ref="B379:B385"/>
    <mergeCell ref="A392:A396"/>
    <mergeCell ref="C427:C430"/>
    <mergeCell ref="A431:A433"/>
    <mergeCell ref="C431:C433"/>
    <mergeCell ref="B427:B430"/>
    <mergeCell ref="B431:B433"/>
    <mergeCell ref="D424:D426"/>
    <mergeCell ref="B421:B423"/>
    <mergeCell ref="B424:B426"/>
    <mergeCell ref="C421:C423"/>
    <mergeCell ref="D421:D423"/>
    <mergeCell ref="C424:C426"/>
    <mergeCell ref="L309:L311"/>
    <mergeCell ref="E431:E433"/>
    <mergeCell ref="F431:F433"/>
    <mergeCell ref="G431:G433"/>
    <mergeCell ref="G427:G430"/>
    <mergeCell ref="H431:H433"/>
    <mergeCell ref="H321:H323"/>
    <mergeCell ref="H318:H320"/>
    <mergeCell ref="H312:H314"/>
    <mergeCell ref="G315:G317"/>
    <mergeCell ref="G379:G385"/>
    <mergeCell ref="G333:G335"/>
    <mergeCell ref="H333:H335"/>
    <mergeCell ref="G358:G360"/>
    <mergeCell ref="H358:H360"/>
    <mergeCell ref="G362:G364"/>
    <mergeCell ref="G369:G374"/>
    <mergeCell ref="H324:H326"/>
    <mergeCell ref="H375:H378"/>
    <mergeCell ref="L153:L155"/>
    <mergeCell ref="L157:L159"/>
    <mergeCell ref="L144:L146"/>
    <mergeCell ref="L160:L162"/>
    <mergeCell ref="L150:L152"/>
    <mergeCell ref="A148:U148"/>
    <mergeCell ref="K150:K152"/>
    <mergeCell ref="C144:C146"/>
    <mergeCell ref="D144:D146"/>
    <mergeCell ref="B160:B162"/>
    <mergeCell ref="K160:K162"/>
    <mergeCell ref="K184:K188"/>
    <mergeCell ref="L194:L197"/>
    <mergeCell ref="J202:J206"/>
    <mergeCell ref="K189:K193"/>
    <mergeCell ref="L189:L193"/>
    <mergeCell ref="L198:L201"/>
    <mergeCell ref="L202:L206"/>
    <mergeCell ref="K202:K206"/>
    <mergeCell ref="L163:L165"/>
    <mergeCell ref="L207:L210"/>
    <mergeCell ref="J207:J210"/>
    <mergeCell ref="L211:L214"/>
    <mergeCell ref="K207:K210"/>
    <mergeCell ref="K211:K214"/>
    <mergeCell ref="D298:D301"/>
    <mergeCell ref="A375:A378"/>
    <mergeCell ref="B386:B391"/>
    <mergeCell ref="G375:G378"/>
    <mergeCell ref="C369:C374"/>
    <mergeCell ref="A309:A311"/>
    <mergeCell ref="C315:C317"/>
    <mergeCell ref="A306:A308"/>
    <mergeCell ref="B309:B311"/>
    <mergeCell ref="G330:G332"/>
    <mergeCell ref="L291:L293"/>
    <mergeCell ref="D291:D293"/>
    <mergeCell ref="I291:I293"/>
    <mergeCell ref="J291:J293"/>
    <mergeCell ref="H291:H293"/>
    <mergeCell ref="G291:G293"/>
    <mergeCell ref="K291:K293"/>
    <mergeCell ref="B402:B405"/>
    <mergeCell ref="B406:B410"/>
    <mergeCell ref="A406:A410"/>
    <mergeCell ref="H397:H401"/>
    <mergeCell ref="C402:C405"/>
    <mergeCell ref="C406:C410"/>
    <mergeCell ref="E402:E405"/>
    <mergeCell ref="F402:F405"/>
    <mergeCell ref="E406:E410"/>
    <mergeCell ref="B397:B401"/>
    <mergeCell ref="G312:G314"/>
    <mergeCell ref="G294:G297"/>
    <mergeCell ref="E294:E297"/>
    <mergeCell ref="E276:E278"/>
    <mergeCell ref="F276:F278"/>
    <mergeCell ref="G276:G278"/>
    <mergeCell ref="E306:E308"/>
    <mergeCell ref="E298:E301"/>
    <mergeCell ref="F298:F301"/>
    <mergeCell ref="K276:K278"/>
    <mergeCell ref="I189:I193"/>
    <mergeCell ref="J163:J165"/>
    <mergeCell ref="J160:J162"/>
    <mergeCell ref="I184:I188"/>
    <mergeCell ref="A262:U262"/>
    <mergeCell ref="A235:A240"/>
    <mergeCell ref="C235:C240"/>
    <mergeCell ref="A276:A278"/>
    <mergeCell ref="L184:L188"/>
    <mergeCell ref="I235:I240"/>
    <mergeCell ref="D235:D240"/>
    <mergeCell ref="E235:E240"/>
    <mergeCell ref="J235:J240"/>
    <mergeCell ref="L276:L278"/>
    <mergeCell ref="B291:B293"/>
    <mergeCell ref="F294:F297"/>
    <mergeCell ref="L294:L297"/>
    <mergeCell ref="J294:J297"/>
    <mergeCell ref="I294:I297"/>
    <mergeCell ref="H294:H297"/>
    <mergeCell ref="B276:B278"/>
    <mergeCell ref="C276:C278"/>
    <mergeCell ref="D276:D278"/>
    <mergeCell ref="K298:K301"/>
    <mergeCell ref="E291:E293"/>
    <mergeCell ref="F291:F293"/>
    <mergeCell ref="K294:K297"/>
    <mergeCell ref="H783:H786"/>
    <mergeCell ref="G763:G766"/>
    <mergeCell ref="G783:G786"/>
    <mergeCell ref="G760:G762"/>
    <mergeCell ref="G775:G778"/>
    <mergeCell ref="G779:G782"/>
    <mergeCell ref="H760:H762"/>
    <mergeCell ref="H763:H766"/>
    <mergeCell ref="H771:H774"/>
    <mergeCell ref="H775:H778"/>
    <mergeCell ref="C386:C391"/>
    <mergeCell ref="G386:G391"/>
    <mergeCell ref="E386:E391"/>
    <mergeCell ref="F386:F391"/>
    <mergeCell ref="D386:D391"/>
    <mergeCell ref="C392:C396"/>
    <mergeCell ref="I710:I714"/>
    <mergeCell ref="H421:H423"/>
    <mergeCell ref="E421:E423"/>
    <mergeCell ref="F421:F423"/>
    <mergeCell ref="G621:G625"/>
    <mergeCell ref="E636:E638"/>
    <mergeCell ref="F636:F638"/>
    <mergeCell ref="E392:E396"/>
    <mergeCell ref="H710:H714"/>
    <mergeCell ref="L1030:L1033"/>
    <mergeCell ref="L995:L997"/>
    <mergeCell ref="L978:L980"/>
    <mergeCell ref="J995:J997"/>
    <mergeCell ref="L981:L983"/>
    <mergeCell ref="K995:K997"/>
    <mergeCell ref="J978:J980"/>
    <mergeCell ref="K978:K980"/>
    <mergeCell ref="K981:K983"/>
    <mergeCell ref="L984:L987"/>
    <mergeCell ref="E1009:E1012"/>
    <mergeCell ref="D1026:D1028"/>
    <mergeCell ref="K1057:K1060"/>
    <mergeCell ref="L1118:L1122"/>
    <mergeCell ref="K1063:K1067"/>
    <mergeCell ref="L1107:L1111"/>
    <mergeCell ref="L1112:L1116"/>
    <mergeCell ref="K1118:K1122"/>
    <mergeCell ref="L1100:L1106"/>
    <mergeCell ref="K1100:K1106"/>
    <mergeCell ref="I1181:I1184"/>
    <mergeCell ref="H1146:H1151"/>
    <mergeCell ref="G1136:G1139"/>
    <mergeCell ref="H1181:H1184"/>
    <mergeCell ref="I1176:I1180"/>
    <mergeCell ref="H1176:H1180"/>
    <mergeCell ref="H1136:H1139"/>
    <mergeCell ref="I1172:I1175"/>
    <mergeCell ref="H1140:H1145"/>
    <mergeCell ref="H1152:H1158"/>
    <mergeCell ref="I1152:I1158"/>
    <mergeCell ref="I1169:I1171"/>
    <mergeCell ref="G1172:G1175"/>
    <mergeCell ref="J1176:J1180"/>
    <mergeCell ref="I1146:I1151"/>
    <mergeCell ref="H1169:H1171"/>
    <mergeCell ref="H1123:H1128"/>
    <mergeCell ref="I1129:I1134"/>
    <mergeCell ref="I1123:I1128"/>
    <mergeCell ref="K1129:K1134"/>
    <mergeCell ref="J1123:J1128"/>
    <mergeCell ref="H1129:H1134"/>
    <mergeCell ref="I1160:I1163"/>
    <mergeCell ref="I1164:I1168"/>
    <mergeCell ref="L1146:L1151"/>
    <mergeCell ref="I1136:I1139"/>
    <mergeCell ref="K1136:K1139"/>
    <mergeCell ref="J1136:J1139"/>
    <mergeCell ref="J1140:J1145"/>
    <mergeCell ref="L1140:L1145"/>
    <mergeCell ref="I1140:I1145"/>
    <mergeCell ref="L1164:L1168"/>
    <mergeCell ref="H1100:H1106"/>
    <mergeCell ref="J1100:J1106"/>
    <mergeCell ref="H1054:H1056"/>
    <mergeCell ref="G1088:G1092"/>
    <mergeCell ref="I1077:I1081"/>
    <mergeCell ref="I1088:I1092"/>
    <mergeCell ref="I1083:I1087"/>
    <mergeCell ref="I1073:I1075"/>
    <mergeCell ref="H1057:H1060"/>
    <mergeCell ref="G1054:G1056"/>
    <mergeCell ref="G1057:G1060"/>
    <mergeCell ref="I1095:I1099"/>
    <mergeCell ref="L1057:L1060"/>
    <mergeCell ref="L1073:L1075"/>
    <mergeCell ref="K1073:K1075"/>
    <mergeCell ref="K1068:K1071"/>
    <mergeCell ref="L1068:L1071"/>
    <mergeCell ref="G1063:G1067"/>
    <mergeCell ref="H1068:H1071"/>
    <mergeCell ref="L1063:L1067"/>
    <mergeCell ref="K1112:K1116"/>
    <mergeCell ref="L1077:L1081"/>
    <mergeCell ref="L1095:L1099"/>
    <mergeCell ref="K1077:K1081"/>
    <mergeCell ref="K1083:K1087"/>
    <mergeCell ref="K1088:K1092"/>
    <mergeCell ref="K1095:K1099"/>
    <mergeCell ref="E661:E664"/>
    <mergeCell ref="L1013:L1016"/>
    <mergeCell ref="K1009:K1012"/>
    <mergeCell ref="I945:I950"/>
    <mergeCell ref="J945:J950"/>
    <mergeCell ref="I1009:I1012"/>
    <mergeCell ref="K984:K987"/>
    <mergeCell ref="K1004:K1007"/>
    <mergeCell ref="G1004:G1007"/>
    <mergeCell ref="F1004:F1007"/>
    <mergeCell ref="L1022:L1024"/>
    <mergeCell ref="L1019:L1021"/>
    <mergeCell ref="L1152:L1158"/>
    <mergeCell ref="L1191:L1194"/>
    <mergeCell ref="L1083:L1087"/>
    <mergeCell ref="L1047:L1050"/>
    <mergeCell ref="L1136:L1139"/>
    <mergeCell ref="L1129:L1134"/>
    <mergeCell ref="L1123:L1128"/>
    <mergeCell ref="L1054:L1056"/>
    <mergeCell ref="L975:L977"/>
    <mergeCell ref="K975:K977"/>
    <mergeCell ref="K1265:K1267"/>
    <mergeCell ref="L1326:L1329"/>
    <mergeCell ref="L1004:L1007"/>
    <mergeCell ref="L1034:L1037"/>
    <mergeCell ref="K1013:K1016"/>
    <mergeCell ref="L1009:L1012"/>
    <mergeCell ref="L1322:L1325"/>
    <mergeCell ref="L1026:L1028"/>
    <mergeCell ref="E1289:E1293"/>
    <mergeCell ref="D1313:D1315"/>
    <mergeCell ref="C1309:C1312"/>
    <mergeCell ref="C1313:C1315"/>
    <mergeCell ref="E1309:E1312"/>
    <mergeCell ref="D1309:D1312"/>
    <mergeCell ref="E1313:E1315"/>
    <mergeCell ref="D1299:D1303"/>
    <mergeCell ref="E1299:E1303"/>
    <mergeCell ref="D1296:D1298"/>
    <mergeCell ref="D1215:D1218"/>
    <mergeCell ref="D1226:D1228"/>
    <mergeCell ref="D1274:D1279"/>
    <mergeCell ref="E1296:E1298"/>
    <mergeCell ref="D1280:D1283"/>
    <mergeCell ref="D1289:D1293"/>
    <mergeCell ref="D1284:D1288"/>
    <mergeCell ref="B472:B478"/>
    <mergeCell ref="C507:C511"/>
    <mergeCell ref="D621:D625"/>
    <mergeCell ref="B519:B524"/>
    <mergeCell ref="A586:C586"/>
    <mergeCell ref="A597:C597"/>
    <mergeCell ref="C582:C585"/>
    <mergeCell ref="D582:D585"/>
    <mergeCell ref="A568:A573"/>
    <mergeCell ref="H519:H524"/>
    <mergeCell ref="G519:G524"/>
    <mergeCell ref="F519:F524"/>
    <mergeCell ref="B528:B532"/>
    <mergeCell ref="L479:L485"/>
    <mergeCell ref="D507:D511"/>
    <mergeCell ref="J507:J511"/>
    <mergeCell ref="G486:G492"/>
    <mergeCell ref="I507:I511"/>
    <mergeCell ref="G493:G497"/>
    <mergeCell ref="E507:E511"/>
    <mergeCell ref="L493:L497"/>
    <mergeCell ref="K507:K511"/>
    <mergeCell ref="K479:K485"/>
    <mergeCell ref="G424:G426"/>
    <mergeCell ref="F539:F541"/>
    <mergeCell ref="F507:F511"/>
    <mergeCell ref="F512:F517"/>
    <mergeCell ref="F533:F538"/>
    <mergeCell ref="G434:G436"/>
    <mergeCell ref="F434:F436"/>
    <mergeCell ref="G452:G455"/>
    <mergeCell ref="G539:G541"/>
    <mergeCell ref="G456:G459"/>
    <mergeCell ref="F456:F459"/>
    <mergeCell ref="H452:H455"/>
    <mergeCell ref="G460:G462"/>
    <mergeCell ref="F472:F478"/>
    <mergeCell ref="E479:E485"/>
    <mergeCell ref="E452:E455"/>
    <mergeCell ref="F452:F455"/>
    <mergeCell ref="F418:F420"/>
    <mergeCell ref="F424:F426"/>
    <mergeCell ref="E424:E426"/>
    <mergeCell ref="E434:E436"/>
    <mergeCell ref="L327:L329"/>
    <mergeCell ref="A416:U416"/>
    <mergeCell ref="K392:K396"/>
    <mergeCell ref="L379:L385"/>
    <mergeCell ref="L386:L391"/>
    <mergeCell ref="H402:H405"/>
    <mergeCell ref="H406:H410"/>
    <mergeCell ref="K406:K410"/>
    <mergeCell ref="G397:G401"/>
    <mergeCell ref="C397:C401"/>
    <mergeCell ref="K424:K426"/>
    <mergeCell ref="J424:J426"/>
    <mergeCell ref="L330:L332"/>
    <mergeCell ref="L418:L420"/>
    <mergeCell ref="L406:L410"/>
    <mergeCell ref="K333:K335"/>
    <mergeCell ref="J362:J364"/>
    <mergeCell ref="K362:K364"/>
    <mergeCell ref="K369:K374"/>
    <mergeCell ref="J358:J360"/>
    <mergeCell ref="G421:G423"/>
    <mergeCell ref="G418:G420"/>
    <mergeCell ref="G406:G410"/>
    <mergeCell ref="J440:J443"/>
    <mergeCell ref="J431:J433"/>
    <mergeCell ref="H440:H443"/>
    <mergeCell ref="I406:I410"/>
    <mergeCell ref="H418:H420"/>
    <mergeCell ref="I418:I420"/>
    <mergeCell ref="J421:J423"/>
    <mergeCell ref="I452:I455"/>
    <mergeCell ref="L318:L320"/>
    <mergeCell ref="K330:K332"/>
    <mergeCell ref="I330:I332"/>
    <mergeCell ref="I362:I364"/>
    <mergeCell ref="I333:I335"/>
    <mergeCell ref="J355:J357"/>
    <mergeCell ref="I358:I360"/>
    <mergeCell ref="K440:K443"/>
    <mergeCell ref="K431:K433"/>
    <mergeCell ref="G318:G320"/>
    <mergeCell ref="J324:J326"/>
    <mergeCell ref="H327:H329"/>
    <mergeCell ref="L321:L323"/>
    <mergeCell ref="J321:J323"/>
    <mergeCell ref="L324:L326"/>
    <mergeCell ref="G324:G326"/>
    <mergeCell ref="G327:G329"/>
    <mergeCell ref="G321:G323"/>
    <mergeCell ref="J318:J320"/>
    <mergeCell ref="K315:K317"/>
    <mergeCell ref="I309:I311"/>
    <mergeCell ref="E397:E401"/>
    <mergeCell ref="F397:F401"/>
    <mergeCell ref="G392:G396"/>
    <mergeCell ref="J333:J335"/>
    <mergeCell ref="A338:U338"/>
    <mergeCell ref="L375:L378"/>
    <mergeCell ref="A397:A401"/>
    <mergeCell ref="A366:U366"/>
    <mergeCell ref="K448:K451"/>
    <mergeCell ref="L448:L451"/>
    <mergeCell ref="J456:J459"/>
    <mergeCell ref="J460:J462"/>
    <mergeCell ref="L460:L462"/>
    <mergeCell ref="L452:L455"/>
    <mergeCell ref="L456:L459"/>
    <mergeCell ref="K452:K455"/>
    <mergeCell ref="J452:J455"/>
    <mergeCell ref="A448:A451"/>
    <mergeCell ref="B456:B459"/>
    <mergeCell ref="A440:A443"/>
    <mergeCell ref="B448:B451"/>
    <mergeCell ref="A452:A455"/>
    <mergeCell ref="B452:B455"/>
    <mergeCell ref="B440:B443"/>
    <mergeCell ref="I460:I462"/>
    <mergeCell ref="H466:H471"/>
    <mergeCell ref="E456:E459"/>
    <mergeCell ref="K456:K459"/>
    <mergeCell ref="H456:H459"/>
    <mergeCell ref="I456:I459"/>
    <mergeCell ref="F460:F462"/>
    <mergeCell ref="E460:E462"/>
    <mergeCell ref="K460:K462"/>
    <mergeCell ref="H460:H462"/>
    <mergeCell ref="L466:L471"/>
    <mergeCell ref="I466:I471"/>
    <mergeCell ref="L472:L478"/>
    <mergeCell ref="K472:K478"/>
    <mergeCell ref="L486:L492"/>
    <mergeCell ref="K486:K492"/>
    <mergeCell ref="H629:H631"/>
    <mergeCell ref="K621:K625"/>
    <mergeCell ref="I629:I631"/>
    <mergeCell ref="K629:K631"/>
    <mergeCell ref="J629:J631"/>
    <mergeCell ref="A627:U627"/>
    <mergeCell ref="F629:F631"/>
    <mergeCell ref="G629:G631"/>
    <mergeCell ref="L629:L631"/>
    <mergeCell ref="E889:E891"/>
    <mergeCell ref="E847:E849"/>
    <mergeCell ref="F715:F718"/>
    <mergeCell ref="F771:F774"/>
    <mergeCell ref="E732:E734"/>
    <mergeCell ref="E844:E846"/>
    <mergeCell ref="E804:E808"/>
    <mergeCell ref="E809:E811"/>
    <mergeCell ref="E752:E755"/>
    <mergeCell ref="D819:D823"/>
    <mergeCell ref="D809:D811"/>
    <mergeCell ref="E814:E816"/>
    <mergeCell ref="F814:F816"/>
    <mergeCell ref="F819:F823"/>
    <mergeCell ref="G853:G855"/>
    <mergeCell ref="E968:E970"/>
    <mergeCell ref="F866:F871"/>
    <mergeCell ref="E960:E966"/>
    <mergeCell ref="E953:E959"/>
    <mergeCell ref="G866:G871"/>
    <mergeCell ref="F924:F929"/>
    <mergeCell ref="F945:F950"/>
    <mergeCell ref="F878:F881"/>
    <mergeCell ref="G938:G943"/>
    <mergeCell ref="D892:D894"/>
    <mergeCell ref="D882:D888"/>
    <mergeCell ref="F804:F808"/>
    <mergeCell ref="E860:E865"/>
    <mergeCell ref="E892:E894"/>
    <mergeCell ref="D860:D865"/>
    <mergeCell ref="E882:E888"/>
    <mergeCell ref="F844:F846"/>
    <mergeCell ref="D866:D871"/>
    <mergeCell ref="E866:E871"/>
    <mergeCell ref="B857:B859"/>
    <mergeCell ref="C878:C881"/>
    <mergeCell ref="C840:C842"/>
    <mergeCell ref="B840:B842"/>
    <mergeCell ref="C866:C871"/>
    <mergeCell ref="C860:C865"/>
    <mergeCell ref="C857:C859"/>
    <mergeCell ref="B860:B865"/>
    <mergeCell ref="C844:C846"/>
    <mergeCell ref="B853:B855"/>
    <mergeCell ref="B1013:B1016"/>
    <mergeCell ref="B1009:B1012"/>
    <mergeCell ref="D984:D987"/>
    <mergeCell ref="C975:C977"/>
    <mergeCell ref="D978:D980"/>
    <mergeCell ref="B1004:B1007"/>
    <mergeCell ref="B995:B997"/>
    <mergeCell ref="D975:D977"/>
    <mergeCell ref="D1009:D1012"/>
    <mergeCell ref="D981:D983"/>
    <mergeCell ref="B1073:B1075"/>
    <mergeCell ref="B1068:B1071"/>
    <mergeCell ref="C1152:C1158"/>
    <mergeCell ref="B1152:B1158"/>
    <mergeCell ref="C1146:C1151"/>
    <mergeCell ref="C1140:C1145"/>
    <mergeCell ref="C1136:C1139"/>
    <mergeCell ref="C1129:C1134"/>
    <mergeCell ref="C1068:C1071"/>
    <mergeCell ref="C1112:C1116"/>
    <mergeCell ref="C930:C936"/>
    <mergeCell ref="C960:C966"/>
    <mergeCell ref="C1083:C1087"/>
    <mergeCell ref="C1319:C1321"/>
    <mergeCell ref="C1265:C1267"/>
    <mergeCell ref="C1284:C1288"/>
    <mergeCell ref="C1274:C1279"/>
    <mergeCell ref="C1222:C1224"/>
    <mergeCell ref="C1226:C1228"/>
    <mergeCell ref="C1215:C1218"/>
    <mergeCell ref="L1459:L1462"/>
    <mergeCell ref="K1463:K1465"/>
    <mergeCell ref="L1454:L1456"/>
    <mergeCell ref="L1296:L1298"/>
    <mergeCell ref="K1309:K1312"/>
    <mergeCell ref="K1330:K1333"/>
    <mergeCell ref="L1337:L1341"/>
    <mergeCell ref="L1330:L1333"/>
    <mergeCell ref="L1334:L1336"/>
    <mergeCell ref="A968:A970"/>
    <mergeCell ref="B971:B973"/>
    <mergeCell ref="L1309:L1312"/>
    <mergeCell ref="L1378:L1383"/>
    <mergeCell ref="L1347:L1349"/>
    <mergeCell ref="L1313:L1315"/>
    <mergeCell ref="L1316:L1318"/>
    <mergeCell ref="L1350:L1353"/>
    <mergeCell ref="B1296:B1298"/>
    <mergeCell ref="B1215:B1218"/>
    <mergeCell ref="A1022:A1024"/>
    <mergeCell ref="A1054:A1056"/>
    <mergeCell ref="A1057:A1060"/>
    <mergeCell ref="A1013:A1016"/>
    <mergeCell ref="A1030:A1033"/>
    <mergeCell ref="A978:A980"/>
    <mergeCell ref="A981:A983"/>
    <mergeCell ref="A984:A987"/>
    <mergeCell ref="A1009:A1012"/>
    <mergeCell ref="A1152:A1158"/>
    <mergeCell ref="A1222:A1224"/>
    <mergeCell ref="A1201:A1204"/>
    <mergeCell ref="A1209:A1211"/>
    <mergeCell ref="A1172:A1175"/>
    <mergeCell ref="A1191:A1194"/>
    <mergeCell ref="A1160:A1163"/>
    <mergeCell ref="A1212:A1214"/>
    <mergeCell ref="A1215:A1218"/>
    <mergeCell ref="A1164:A1168"/>
    <mergeCell ref="A1176:A1180"/>
    <mergeCell ref="A1181:A1184"/>
    <mergeCell ref="A1205:A1208"/>
    <mergeCell ref="A1169:A1171"/>
    <mergeCell ref="A1185:A1190"/>
    <mergeCell ref="B1176:B1180"/>
    <mergeCell ref="B1181:B1184"/>
    <mergeCell ref="B1095:B1099"/>
    <mergeCell ref="B1057:B1060"/>
    <mergeCell ref="B1063:B1067"/>
    <mergeCell ref="B1146:B1151"/>
    <mergeCell ref="B1123:B1128"/>
    <mergeCell ref="B1077:B1081"/>
    <mergeCell ref="B1140:B1145"/>
    <mergeCell ref="B1160:B1163"/>
    <mergeCell ref="A1063:A1067"/>
    <mergeCell ref="A1083:A1087"/>
    <mergeCell ref="A1077:A1081"/>
    <mergeCell ref="A1073:A1075"/>
    <mergeCell ref="A1068:A1071"/>
    <mergeCell ref="A1140:A1145"/>
    <mergeCell ref="A1146:A1151"/>
    <mergeCell ref="A1123:A1128"/>
    <mergeCell ref="B910:B915"/>
    <mergeCell ref="A995:A997"/>
    <mergeCell ref="A975:A977"/>
    <mergeCell ref="A1088:A1092"/>
    <mergeCell ref="A1038:A1040"/>
    <mergeCell ref="A1047:A1050"/>
    <mergeCell ref="A1051:A1053"/>
    <mergeCell ref="A1004:A1007"/>
    <mergeCell ref="A971:A973"/>
    <mergeCell ref="B968:B970"/>
    <mergeCell ref="J895:J900"/>
    <mergeCell ref="B978:B980"/>
    <mergeCell ref="D968:D970"/>
    <mergeCell ref="D971:D973"/>
    <mergeCell ref="C968:C970"/>
    <mergeCell ref="C971:C973"/>
    <mergeCell ref="B975:B977"/>
    <mergeCell ref="A960:A966"/>
    <mergeCell ref="C953:C959"/>
    <mergeCell ref="B892:B894"/>
    <mergeCell ref="C945:C950"/>
    <mergeCell ref="C938:C943"/>
    <mergeCell ref="A901:A903"/>
    <mergeCell ref="A916:A922"/>
    <mergeCell ref="A945:A950"/>
    <mergeCell ref="B953:B959"/>
    <mergeCell ref="A910:A915"/>
    <mergeCell ref="H895:H900"/>
    <mergeCell ref="I895:I900"/>
    <mergeCell ref="H924:H929"/>
    <mergeCell ref="H916:H922"/>
    <mergeCell ref="H905:H909"/>
    <mergeCell ref="I901:I903"/>
    <mergeCell ref="J1004:J1007"/>
    <mergeCell ref="K1051:K1053"/>
    <mergeCell ref="J1054:J1056"/>
    <mergeCell ref="J1083:J1087"/>
    <mergeCell ref="K1019:K1021"/>
    <mergeCell ref="J1022:J1024"/>
    <mergeCell ref="K1022:K1024"/>
    <mergeCell ref="J981:J983"/>
    <mergeCell ref="H960:H966"/>
    <mergeCell ref="I978:I980"/>
    <mergeCell ref="H995:H997"/>
    <mergeCell ref="F1313:F1315"/>
    <mergeCell ref="H1313:H1315"/>
    <mergeCell ref="J1271:J1273"/>
    <mergeCell ref="J1265:J1267"/>
    <mergeCell ref="J1313:J1315"/>
    <mergeCell ref="J1280:J1283"/>
    <mergeCell ref="J1289:J1293"/>
    <mergeCell ref="J1284:J1288"/>
    <mergeCell ref="J1299:J1303"/>
    <mergeCell ref="J1274:J1279"/>
    <mergeCell ref="G1226:G1228"/>
    <mergeCell ref="G1246:G1248"/>
    <mergeCell ref="H1164:H1168"/>
    <mergeCell ref="G1169:G1171"/>
    <mergeCell ref="G1185:G1190"/>
    <mergeCell ref="H1191:H1194"/>
    <mergeCell ref="H1172:H1175"/>
    <mergeCell ref="G1201:G1204"/>
    <mergeCell ref="G1205:G1208"/>
    <mergeCell ref="H1185:H1190"/>
    <mergeCell ref="G1209:G1211"/>
    <mergeCell ref="G1233:G1235"/>
    <mergeCell ref="G1222:G1224"/>
    <mergeCell ref="H1280:H1283"/>
    <mergeCell ref="G1271:G1273"/>
    <mergeCell ref="G1265:G1267"/>
    <mergeCell ref="H1265:H1267"/>
    <mergeCell ref="H1274:H1279"/>
    <mergeCell ref="H1271:H1273"/>
    <mergeCell ref="G1212:G1214"/>
    <mergeCell ref="H1107:H1111"/>
    <mergeCell ref="H1112:H1116"/>
    <mergeCell ref="H1256:H1259"/>
    <mergeCell ref="H1252:H1254"/>
    <mergeCell ref="H1215:H1218"/>
    <mergeCell ref="H1209:H1211"/>
    <mergeCell ref="H1222:H1224"/>
    <mergeCell ref="H1249:H1251"/>
    <mergeCell ref="H1243:H1245"/>
    <mergeCell ref="H1118:H1122"/>
    <mergeCell ref="F1169:F1171"/>
    <mergeCell ref="F1129:F1134"/>
    <mergeCell ref="E1129:E1134"/>
    <mergeCell ref="E1136:E1139"/>
    <mergeCell ref="E1146:E1151"/>
    <mergeCell ref="E1152:E1158"/>
    <mergeCell ref="E1160:E1163"/>
    <mergeCell ref="E1164:E1168"/>
    <mergeCell ref="F1164:F1168"/>
    <mergeCell ref="F1146:F1151"/>
    <mergeCell ref="A889:A891"/>
    <mergeCell ref="A895:A900"/>
    <mergeCell ref="G975:G977"/>
    <mergeCell ref="A924:A929"/>
    <mergeCell ref="A930:A936"/>
    <mergeCell ref="A953:A959"/>
    <mergeCell ref="F960:F966"/>
    <mergeCell ref="G968:G970"/>
    <mergeCell ref="F968:F970"/>
    <mergeCell ref="A892:A894"/>
    <mergeCell ref="B945:B950"/>
    <mergeCell ref="D938:D943"/>
    <mergeCell ref="D960:D966"/>
    <mergeCell ref="D953:D959"/>
    <mergeCell ref="C978:C980"/>
    <mergeCell ref="E971:E973"/>
    <mergeCell ref="I975:I977"/>
    <mergeCell ref="G971:G973"/>
    <mergeCell ref="H971:H973"/>
    <mergeCell ref="F971:F973"/>
    <mergeCell ref="F975:F977"/>
    <mergeCell ref="E978:E980"/>
    <mergeCell ref="E975:E977"/>
    <mergeCell ref="G819:G823"/>
    <mergeCell ref="H787:H790"/>
    <mergeCell ref="H801:H803"/>
    <mergeCell ref="H792:H795"/>
    <mergeCell ref="H809:H811"/>
    <mergeCell ref="G814:G816"/>
    <mergeCell ref="G787:G790"/>
    <mergeCell ref="G801:G803"/>
    <mergeCell ref="F787:F790"/>
    <mergeCell ref="F801:F803"/>
    <mergeCell ref="H804:H808"/>
    <mergeCell ref="B905:B909"/>
    <mergeCell ref="C892:C894"/>
    <mergeCell ref="B872:B877"/>
    <mergeCell ref="C882:C888"/>
    <mergeCell ref="C905:C909"/>
    <mergeCell ref="B889:B891"/>
    <mergeCell ref="B878:B881"/>
    <mergeCell ref="C872:C877"/>
    <mergeCell ref="H819:H823"/>
    <mergeCell ref="H715:H718"/>
    <mergeCell ref="I752:I755"/>
    <mergeCell ref="I748:I751"/>
    <mergeCell ref="G729:G731"/>
    <mergeCell ref="H748:H751"/>
    <mergeCell ref="H732:H734"/>
    <mergeCell ref="H752:H755"/>
    <mergeCell ref="G732:G734"/>
    <mergeCell ref="L752:L755"/>
    <mergeCell ref="K715:K718"/>
    <mergeCell ref="L756:L759"/>
    <mergeCell ref="G715:G718"/>
    <mergeCell ref="L715:L718"/>
    <mergeCell ref="H729:H731"/>
    <mergeCell ref="I729:I731"/>
    <mergeCell ref="G752:G755"/>
    <mergeCell ref="K752:K755"/>
    <mergeCell ref="I715:I718"/>
    <mergeCell ref="L760:L762"/>
    <mergeCell ref="J819:J823"/>
    <mergeCell ref="L771:L774"/>
    <mergeCell ref="K771:K774"/>
    <mergeCell ref="L801:L803"/>
    <mergeCell ref="K767:K770"/>
    <mergeCell ref="K779:K782"/>
    <mergeCell ref="J878:J881"/>
    <mergeCell ref="F892:F894"/>
    <mergeCell ref="F889:F891"/>
    <mergeCell ref="F882:F888"/>
    <mergeCell ref="K971:K973"/>
    <mergeCell ref="K968:K970"/>
    <mergeCell ref="K960:K966"/>
    <mergeCell ref="K916:K922"/>
    <mergeCell ref="L1342:L1346"/>
    <mergeCell ref="L1355:L1358"/>
    <mergeCell ref="K1347:K1349"/>
    <mergeCell ref="K1342:K1346"/>
    <mergeCell ref="K1355:K1358"/>
    <mergeCell ref="K1350:K1353"/>
    <mergeCell ref="L1249:L1251"/>
    <mergeCell ref="L1260:L1263"/>
    <mergeCell ref="G1350:G1353"/>
    <mergeCell ref="G1330:G1333"/>
    <mergeCell ref="G1313:G1315"/>
    <mergeCell ref="I1322:I1325"/>
    <mergeCell ref="G1337:G1341"/>
    <mergeCell ref="I1347:I1349"/>
    <mergeCell ref="H1337:H1341"/>
    <mergeCell ref="H1342:H1346"/>
    <mergeCell ref="K1385:K1387"/>
    <mergeCell ref="J1330:J1333"/>
    <mergeCell ref="H1334:H1336"/>
    <mergeCell ref="I1350:I1353"/>
    <mergeCell ref="J1337:J1341"/>
    <mergeCell ref="K1337:K1341"/>
    <mergeCell ref="J1347:J1349"/>
    <mergeCell ref="J1350:J1353"/>
    <mergeCell ref="I1342:I1346"/>
    <mergeCell ref="I1330:I1333"/>
    <mergeCell ref="K1326:K1329"/>
    <mergeCell ref="J1322:J1325"/>
    <mergeCell ref="G1316:G1318"/>
    <mergeCell ref="I1316:I1318"/>
    <mergeCell ref="J1319:J1321"/>
    <mergeCell ref="H1359:H1361"/>
    <mergeCell ref="J1342:J1346"/>
    <mergeCell ref="K1334:K1336"/>
    <mergeCell ref="I1334:I1336"/>
    <mergeCell ref="J1385:J1387"/>
    <mergeCell ref="I1395:I1397"/>
    <mergeCell ref="H1398:H1400"/>
    <mergeCell ref="H1385:H1387"/>
    <mergeCell ref="I1385:I1387"/>
    <mergeCell ref="H1395:H1397"/>
    <mergeCell ref="I1398:I1400"/>
    <mergeCell ref="I1389:I1392"/>
    <mergeCell ref="L1395:L1397"/>
    <mergeCell ref="J1395:J1397"/>
    <mergeCell ref="L1389:L1392"/>
    <mergeCell ref="K1389:K1392"/>
    <mergeCell ref="K1359:K1361"/>
    <mergeCell ref="L1401:L1403"/>
    <mergeCell ref="J1398:J1400"/>
    <mergeCell ref="K1398:K1400"/>
    <mergeCell ref="J1389:J1392"/>
    <mergeCell ref="L1359:L1361"/>
    <mergeCell ref="K1378:K1383"/>
    <mergeCell ref="J1401:J1403"/>
    <mergeCell ref="L1385:L1387"/>
    <mergeCell ref="K1395:K1397"/>
    <mergeCell ref="E984:E987"/>
    <mergeCell ref="F995:F997"/>
    <mergeCell ref="I1319:I1321"/>
    <mergeCell ref="H1316:H1318"/>
    <mergeCell ref="G1319:G1321"/>
    <mergeCell ref="I1299:I1303"/>
    <mergeCell ref="E1316:E1318"/>
    <mergeCell ref="G1309:G1312"/>
    <mergeCell ref="I1309:I1312"/>
    <mergeCell ref="H1309:H1312"/>
    <mergeCell ref="E981:E983"/>
    <mergeCell ref="B984:B987"/>
    <mergeCell ref="F984:F987"/>
    <mergeCell ref="J1326:J1329"/>
    <mergeCell ref="H1326:H1329"/>
    <mergeCell ref="F1205:F1208"/>
    <mergeCell ref="G1195:G1198"/>
    <mergeCell ref="H1009:H1012"/>
    <mergeCell ref="G1160:G1163"/>
    <mergeCell ref="H1160:H1163"/>
    <mergeCell ref="L1265:L1267"/>
    <mergeCell ref="L1252:L1254"/>
    <mergeCell ref="L1256:L1259"/>
    <mergeCell ref="K1319:K1321"/>
    <mergeCell ref="L1274:L1279"/>
    <mergeCell ref="L1271:L1273"/>
    <mergeCell ref="L1268:L1270"/>
    <mergeCell ref="K1268:K1270"/>
    <mergeCell ref="K1296:K1298"/>
    <mergeCell ref="K1316:K1318"/>
    <mergeCell ref="K1289:K1293"/>
    <mergeCell ref="K1246:K1248"/>
    <mergeCell ref="K1252:K1254"/>
    <mergeCell ref="K1256:K1259"/>
    <mergeCell ref="K1274:K1279"/>
    <mergeCell ref="K1260:K1263"/>
    <mergeCell ref="K1249:K1251"/>
    <mergeCell ref="K1299:K1303"/>
    <mergeCell ref="L1284:L1288"/>
    <mergeCell ref="K1280:K1283"/>
    <mergeCell ref="K1322:K1325"/>
    <mergeCell ref="K1313:K1315"/>
    <mergeCell ref="L1319:L1321"/>
    <mergeCell ref="L1289:L1293"/>
    <mergeCell ref="L1280:L1283"/>
    <mergeCell ref="L1299:L1303"/>
    <mergeCell ref="K1284:K1288"/>
    <mergeCell ref="J1212:J1214"/>
    <mergeCell ref="K1229:K1232"/>
    <mergeCell ref="K1271:K1273"/>
    <mergeCell ref="J1256:J1259"/>
    <mergeCell ref="K1226:K1228"/>
    <mergeCell ref="K1212:K1214"/>
    <mergeCell ref="K1215:K1218"/>
    <mergeCell ref="K1238:K1241"/>
    <mergeCell ref="J1215:J1218"/>
    <mergeCell ref="J1226:J1228"/>
    <mergeCell ref="K1209:K1211"/>
    <mergeCell ref="J1209:J1211"/>
    <mergeCell ref="K1185:K1190"/>
    <mergeCell ref="D1401:D1403"/>
    <mergeCell ref="E1401:E1403"/>
    <mergeCell ref="F1398:F1400"/>
    <mergeCell ref="G1401:G1403"/>
    <mergeCell ref="H1401:H1403"/>
    <mergeCell ref="G1398:G1400"/>
    <mergeCell ref="H1389:H1392"/>
    <mergeCell ref="J1316:J1318"/>
    <mergeCell ref="E1334:E1336"/>
    <mergeCell ref="E1337:E1341"/>
    <mergeCell ref="E1342:E1346"/>
    <mergeCell ref="F1326:F1329"/>
    <mergeCell ref="F1319:F1321"/>
    <mergeCell ref="F1322:F1325"/>
    <mergeCell ref="F1316:F1318"/>
    <mergeCell ref="G1322:G1325"/>
    <mergeCell ref="H1330:H1333"/>
    <mergeCell ref="G1463:G1465"/>
    <mergeCell ref="E1463:E1465"/>
    <mergeCell ref="H1463:H1465"/>
    <mergeCell ref="H1454:H1456"/>
    <mergeCell ref="G1459:G1462"/>
    <mergeCell ref="E1454:E1456"/>
    <mergeCell ref="G1454:G1456"/>
    <mergeCell ref="F1459:F1462"/>
    <mergeCell ref="G1385:G1387"/>
    <mergeCell ref="H1378:H1383"/>
    <mergeCell ref="G1395:G1397"/>
    <mergeCell ref="F1395:F1397"/>
    <mergeCell ref="F1378:F1383"/>
    <mergeCell ref="G1389:G1392"/>
    <mergeCell ref="A1463:A1465"/>
    <mergeCell ref="A1481:A1483"/>
    <mergeCell ref="B1477:B1479"/>
    <mergeCell ref="F1385:F1387"/>
    <mergeCell ref="D1459:D1462"/>
    <mergeCell ref="F1454:F1456"/>
    <mergeCell ref="F1424:F1426"/>
    <mergeCell ref="F1411:F1414"/>
    <mergeCell ref="D1424:D1426"/>
    <mergeCell ref="A1322:A1325"/>
    <mergeCell ref="A1389:A1392"/>
    <mergeCell ref="A1378:A1383"/>
    <mergeCell ref="A1385:A1387"/>
    <mergeCell ref="A1355:A1358"/>
    <mergeCell ref="A1359:A1361"/>
    <mergeCell ref="A1342:A1346"/>
    <mergeCell ref="A1350:A1353"/>
    <mergeCell ref="B938:B943"/>
    <mergeCell ref="B960:B966"/>
    <mergeCell ref="A1337:A1341"/>
    <mergeCell ref="A1334:A1336"/>
    <mergeCell ref="B1322:B1325"/>
    <mergeCell ref="B1289:B1293"/>
    <mergeCell ref="B1330:B1333"/>
    <mergeCell ref="A1296:A1298"/>
    <mergeCell ref="A1326:A1329"/>
    <mergeCell ref="A1299:A1303"/>
    <mergeCell ref="A1284:A1288"/>
    <mergeCell ref="A1309:A1312"/>
    <mergeCell ref="B930:B936"/>
    <mergeCell ref="A1289:A1293"/>
    <mergeCell ref="A1280:A1283"/>
    <mergeCell ref="A1271:A1273"/>
    <mergeCell ref="B1284:B1288"/>
    <mergeCell ref="B1274:B1279"/>
    <mergeCell ref="A1274:A1279"/>
    <mergeCell ref="B981:B983"/>
    <mergeCell ref="E938:E943"/>
    <mergeCell ref="E1256:E1259"/>
    <mergeCell ref="B1280:B1283"/>
    <mergeCell ref="A1330:A1333"/>
    <mergeCell ref="A1316:A1318"/>
    <mergeCell ref="C1330:C1333"/>
    <mergeCell ref="C1299:C1303"/>
    <mergeCell ref="C1289:C1293"/>
    <mergeCell ref="C1296:C1298"/>
    <mergeCell ref="C1280:C1283"/>
    <mergeCell ref="D1260:D1263"/>
    <mergeCell ref="F1265:F1267"/>
    <mergeCell ref="F1243:F1245"/>
    <mergeCell ref="E1243:E1245"/>
    <mergeCell ref="F1260:F1263"/>
    <mergeCell ref="F1252:F1254"/>
    <mergeCell ref="E1169:E1171"/>
    <mergeCell ref="D1129:D1134"/>
    <mergeCell ref="D1152:D1158"/>
    <mergeCell ref="D1136:D1139"/>
    <mergeCell ref="D1169:D1171"/>
    <mergeCell ref="D1140:D1145"/>
    <mergeCell ref="D1146:D1151"/>
    <mergeCell ref="D905:D909"/>
    <mergeCell ref="C910:C915"/>
    <mergeCell ref="D910:D915"/>
    <mergeCell ref="E910:E915"/>
    <mergeCell ref="E905:E909"/>
    <mergeCell ref="D930:D936"/>
    <mergeCell ref="E1280:E1283"/>
    <mergeCell ref="E945:E950"/>
    <mergeCell ref="D945:D950"/>
    <mergeCell ref="E995:E997"/>
    <mergeCell ref="D1004:D1007"/>
    <mergeCell ref="E1209:E1211"/>
    <mergeCell ref="D1256:D1259"/>
    <mergeCell ref="D1252:D1254"/>
    <mergeCell ref="E1172:E1175"/>
    <mergeCell ref="B916:B922"/>
    <mergeCell ref="E924:E929"/>
    <mergeCell ref="D916:D922"/>
    <mergeCell ref="E916:E922"/>
    <mergeCell ref="B924:B929"/>
    <mergeCell ref="D924:D929"/>
    <mergeCell ref="C916:C922"/>
    <mergeCell ref="C924:C929"/>
    <mergeCell ref="C1463:C1465"/>
    <mergeCell ref="B1334:B1336"/>
    <mergeCell ref="C1337:C1341"/>
    <mergeCell ref="C1342:C1346"/>
    <mergeCell ref="B1411:B1414"/>
    <mergeCell ref="B1416:B1418"/>
    <mergeCell ref="B1401:B1403"/>
    <mergeCell ref="C1355:C1358"/>
    <mergeCell ref="B1342:B1346"/>
    <mergeCell ref="B1355:B1358"/>
    <mergeCell ref="A1532:C1532"/>
    <mergeCell ref="A1496:A1498"/>
    <mergeCell ref="A1531:C1531"/>
    <mergeCell ref="A1477:A1479"/>
    <mergeCell ref="A1501:A1503"/>
    <mergeCell ref="B1501:B1503"/>
    <mergeCell ref="C1496:C1498"/>
    <mergeCell ref="C1487:C1489"/>
    <mergeCell ref="B1496:B1498"/>
    <mergeCell ref="E1389:E1392"/>
    <mergeCell ref="F1389:F1392"/>
    <mergeCell ref="E1398:E1400"/>
    <mergeCell ref="K938:K943"/>
    <mergeCell ref="I1337:I1341"/>
    <mergeCell ref="I1326:I1329"/>
    <mergeCell ref="I1296:I1298"/>
    <mergeCell ref="I1284:I1288"/>
    <mergeCell ref="G1256:G1259"/>
    <mergeCell ref="F1256:F1259"/>
    <mergeCell ref="C1271:C1273"/>
    <mergeCell ref="G1268:G1270"/>
    <mergeCell ref="G1274:G1279"/>
    <mergeCell ref="D1347:D1349"/>
    <mergeCell ref="E1347:E1349"/>
    <mergeCell ref="D1337:D1341"/>
    <mergeCell ref="D1334:D1336"/>
    <mergeCell ref="F1271:F1273"/>
    <mergeCell ref="D1330:D1333"/>
    <mergeCell ref="F1289:F1293"/>
    <mergeCell ref="G1347:G1349"/>
    <mergeCell ref="H1260:H1263"/>
    <mergeCell ref="G1260:G1263"/>
    <mergeCell ref="H1289:H1293"/>
    <mergeCell ref="H1284:H1288"/>
    <mergeCell ref="H1296:H1298"/>
    <mergeCell ref="G1326:G1329"/>
    <mergeCell ref="H1347:H1349"/>
    <mergeCell ref="H1322:H1325"/>
    <mergeCell ref="F1209:F1211"/>
    <mergeCell ref="F1215:F1218"/>
    <mergeCell ref="E1226:E1228"/>
    <mergeCell ref="F1222:F1224"/>
    <mergeCell ref="F1226:F1228"/>
    <mergeCell ref="E1219:E1221"/>
    <mergeCell ref="F1212:F1214"/>
    <mergeCell ref="F1219:F1221"/>
    <mergeCell ref="F1229:F1232"/>
    <mergeCell ref="F1233:F1235"/>
    <mergeCell ref="D1249:D1251"/>
    <mergeCell ref="E1249:E1251"/>
    <mergeCell ref="F1246:F1248"/>
    <mergeCell ref="F1249:F1251"/>
    <mergeCell ref="F1238:F1241"/>
    <mergeCell ref="A1268:A1270"/>
    <mergeCell ref="A1256:A1259"/>
    <mergeCell ref="A1265:A1267"/>
    <mergeCell ref="D1229:D1232"/>
    <mergeCell ref="D1243:D1245"/>
    <mergeCell ref="D1233:D1235"/>
    <mergeCell ref="C1243:C1245"/>
    <mergeCell ref="C1238:C1241"/>
    <mergeCell ref="C1246:C1248"/>
    <mergeCell ref="A1233:A1235"/>
    <mergeCell ref="B1271:B1273"/>
    <mergeCell ref="B1268:B1270"/>
    <mergeCell ref="B1246:B1248"/>
    <mergeCell ref="B1252:B1254"/>
    <mergeCell ref="B1265:B1267"/>
    <mergeCell ref="A1260:A1263"/>
    <mergeCell ref="C1249:C1251"/>
    <mergeCell ref="C1260:C1263"/>
    <mergeCell ref="C1252:C1254"/>
    <mergeCell ref="B1260:B1263"/>
    <mergeCell ref="B1249:B1251"/>
    <mergeCell ref="C1256:C1259"/>
    <mergeCell ref="A1249:A1251"/>
    <mergeCell ref="B1256:B1259"/>
    <mergeCell ref="A1252:A1254"/>
    <mergeCell ref="A1243:A1245"/>
    <mergeCell ref="E1215:E1218"/>
    <mergeCell ref="E1233:E1235"/>
    <mergeCell ref="E1238:E1241"/>
    <mergeCell ref="B1219:B1221"/>
    <mergeCell ref="A1229:A1232"/>
    <mergeCell ref="A1226:A1228"/>
    <mergeCell ref="A1238:A1241"/>
    <mergeCell ref="D1222:D1224"/>
    <mergeCell ref="D1219:D1221"/>
    <mergeCell ref="G1229:G1232"/>
    <mergeCell ref="E1246:E1248"/>
    <mergeCell ref="A1246:A1248"/>
    <mergeCell ref="C1219:C1221"/>
    <mergeCell ref="A1219:A1221"/>
    <mergeCell ref="G1219:G1221"/>
    <mergeCell ref="B1243:B1245"/>
    <mergeCell ref="C1229:C1232"/>
    <mergeCell ref="C1233:C1235"/>
    <mergeCell ref="D1238:D1241"/>
    <mergeCell ref="C1268:C1270"/>
    <mergeCell ref="D1268:D1270"/>
    <mergeCell ref="D1265:D1267"/>
    <mergeCell ref="E1268:E1270"/>
    <mergeCell ref="L1215:L1218"/>
    <mergeCell ref="K1222:K1224"/>
    <mergeCell ref="K1219:K1221"/>
    <mergeCell ref="D1326:D1329"/>
    <mergeCell ref="J1219:J1221"/>
    <mergeCell ref="J1229:J1232"/>
    <mergeCell ref="I1229:I1232"/>
    <mergeCell ref="I1226:I1228"/>
    <mergeCell ref="I1222:I1224"/>
    <mergeCell ref="J1222:J1224"/>
    <mergeCell ref="C1322:C1325"/>
    <mergeCell ref="D1322:D1325"/>
    <mergeCell ref="C1326:C1329"/>
    <mergeCell ref="A1313:A1315"/>
    <mergeCell ref="B1319:B1321"/>
    <mergeCell ref="D1319:D1321"/>
    <mergeCell ref="D1316:D1318"/>
    <mergeCell ref="C1316:C1318"/>
    <mergeCell ref="B1326:B1329"/>
    <mergeCell ref="A1319:A1321"/>
    <mergeCell ref="B1299:B1303"/>
    <mergeCell ref="B1309:B1312"/>
    <mergeCell ref="B1313:B1315"/>
    <mergeCell ref="B1316:B1318"/>
    <mergeCell ref="B1398:B1400"/>
    <mergeCell ref="C1398:C1400"/>
    <mergeCell ref="C1401:C1403"/>
    <mergeCell ref="A1398:A1400"/>
    <mergeCell ref="A1401:A1403"/>
    <mergeCell ref="B1459:B1462"/>
    <mergeCell ref="C1416:C1418"/>
    <mergeCell ref="A1416:A1418"/>
    <mergeCell ref="A1411:A1414"/>
    <mergeCell ref="B1454:B1456"/>
    <mergeCell ref="C1459:C1462"/>
    <mergeCell ref="A1459:A1462"/>
    <mergeCell ref="C1334:C1336"/>
    <mergeCell ref="B1378:B1383"/>
    <mergeCell ref="C1347:C1349"/>
    <mergeCell ref="C1385:C1387"/>
    <mergeCell ref="B1347:B1349"/>
    <mergeCell ref="B1350:B1353"/>
    <mergeCell ref="B1337:B1341"/>
    <mergeCell ref="C1350:C1353"/>
    <mergeCell ref="B1395:B1397"/>
    <mergeCell ref="B1385:B1387"/>
    <mergeCell ref="A1347:A1349"/>
    <mergeCell ref="D1355:D1358"/>
    <mergeCell ref="B1359:B1361"/>
    <mergeCell ref="A1395:A1397"/>
    <mergeCell ref="B1389:B1392"/>
    <mergeCell ref="C1477:C1479"/>
    <mergeCell ref="C1481:C1483"/>
    <mergeCell ref="D1477:D1479"/>
    <mergeCell ref="E1477:E1479"/>
    <mergeCell ref="C1389:C1392"/>
    <mergeCell ref="D1389:D1392"/>
    <mergeCell ref="C1395:C1397"/>
    <mergeCell ref="C1411:C1414"/>
    <mergeCell ref="D1411:D1414"/>
    <mergeCell ref="E1459:E1462"/>
    <mergeCell ref="J1463:J1465"/>
    <mergeCell ref="J1487:J1489"/>
    <mergeCell ref="J1481:J1483"/>
    <mergeCell ref="J1477:J1479"/>
    <mergeCell ref="I1477:I1479"/>
    <mergeCell ref="H1459:H1462"/>
    <mergeCell ref="I1463:I1465"/>
    <mergeCell ref="F1463:F1465"/>
    <mergeCell ref="I1487:I1489"/>
    <mergeCell ref="A1454:A1456"/>
    <mergeCell ref="D1416:D1418"/>
    <mergeCell ref="C1454:C1456"/>
    <mergeCell ref="A1487:A1489"/>
    <mergeCell ref="B1487:B1489"/>
    <mergeCell ref="C1424:C1426"/>
    <mergeCell ref="A1424:A1426"/>
    <mergeCell ref="B1463:B1465"/>
    <mergeCell ref="B1481:B1483"/>
    <mergeCell ref="B1424:B1426"/>
    <mergeCell ref="H1477:H1479"/>
    <mergeCell ref="F1487:F1489"/>
    <mergeCell ref="G1487:G1489"/>
    <mergeCell ref="G1477:G1479"/>
    <mergeCell ref="H1487:H1489"/>
    <mergeCell ref="F1477:F1479"/>
    <mergeCell ref="C1181:C1184"/>
    <mergeCell ref="D1181:D1184"/>
    <mergeCell ref="D1378:D1383"/>
    <mergeCell ref="E1265:E1267"/>
    <mergeCell ref="E1260:E1263"/>
    <mergeCell ref="C1195:C1198"/>
    <mergeCell ref="D1246:D1248"/>
    <mergeCell ref="C1205:C1208"/>
    <mergeCell ref="E1222:E1224"/>
    <mergeCell ref="E1252:E1254"/>
    <mergeCell ref="F1172:F1175"/>
    <mergeCell ref="I1233:I1235"/>
    <mergeCell ref="H1226:H1228"/>
    <mergeCell ref="H1233:H1235"/>
    <mergeCell ref="H1229:H1232"/>
    <mergeCell ref="I1215:I1218"/>
    <mergeCell ref="H1212:H1214"/>
    <mergeCell ref="G1215:G1218"/>
    <mergeCell ref="H1219:H1221"/>
    <mergeCell ref="I1219:I1221"/>
    <mergeCell ref="G905:G909"/>
    <mergeCell ref="G945:G950"/>
    <mergeCell ref="F938:F943"/>
    <mergeCell ref="G895:G900"/>
    <mergeCell ref="F916:F922"/>
    <mergeCell ref="G916:G922"/>
    <mergeCell ref="G930:G936"/>
    <mergeCell ref="F895:F900"/>
    <mergeCell ref="G924:G929"/>
    <mergeCell ref="F1268:F1270"/>
    <mergeCell ref="I1260:I1263"/>
    <mergeCell ref="I1289:I1293"/>
    <mergeCell ref="I1274:I1279"/>
    <mergeCell ref="I1280:I1283"/>
    <mergeCell ref="I1271:I1273"/>
    <mergeCell ref="H1319:H1321"/>
    <mergeCell ref="G1299:G1303"/>
    <mergeCell ref="I1252:I1254"/>
    <mergeCell ref="H1268:H1270"/>
    <mergeCell ref="I1256:I1259"/>
    <mergeCell ref="H1246:H1248"/>
    <mergeCell ref="H1238:H1241"/>
    <mergeCell ref="I1265:I1267"/>
    <mergeCell ref="G1296:G1298"/>
    <mergeCell ref="G1289:G1293"/>
    <mergeCell ref="G1243:G1245"/>
    <mergeCell ref="G1238:G1241"/>
    <mergeCell ref="D1463:D1465"/>
    <mergeCell ref="E1326:E1329"/>
    <mergeCell ref="D1271:D1273"/>
    <mergeCell ref="E1359:E1361"/>
    <mergeCell ref="D1350:D1353"/>
    <mergeCell ref="D1342:D1346"/>
    <mergeCell ref="E1395:E1397"/>
    <mergeCell ref="D1395:D1397"/>
    <mergeCell ref="D1385:D1387"/>
    <mergeCell ref="E1411:E1414"/>
    <mergeCell ref="E1271:E1273"/>
    <mergeCell ref="E1274:E1279"/>
    <mergeCell ref="F1337:F1341"/>
    <mergeCell ref="F1309:F1312"/>
    <mergeCell ref="F1296:F1298"/>
    <mergeCell ref="E1319:E1321"/>
    <mergeCell ref="F1330:F1333"/>
    <mergeCell ref="E1330:E1333"/>
    <mergeCell ref="F1334:F1336"/>
    <mergeCell ref="E1322:E1325"/>
    <mergeCell ref="E878:E881"/>
    <mergeCell ref="H878:H881"/>
    <mergeCell ref="E787:E790"/>
    <mergeCell ref="F1299:F1303"/>
    <mergeCell ref="H1095:H1099"/>
    <mergeCell ref="G1073:G1075"/>
    <mergeCell ref="E1043:E1046"/>
    <mergeCell ref="E1100:E1106"/>
    <mergeCell ref="E1095:E1099"/>
    <mergeCell ref="E1034:E1037"/>
    <mergeCell ref="L779:L782"/>
    <mergeCell ref="F1347:F1349"/>
    <mergeCell ref="F1342:F1346"/>
    <mergeCell ref="G847:G849"/>
    <mergeCell ref="F840:F842"/>
    <mergeCell ref="F825:F830"/>
    <mergeCell ref="F1181:F1184"/>
    <mergeCell ref="F1034:F1037"/>
    <mergeCell ref="K787:K790"/>
    <mergeCell ref="K783:K786"/>
    <mergeCell ref="L783:L786"/>
    <mergeCell ref="L775:L778"/>
    <mergeCell ref="K775:K778"/>
    <mergeCell ref="I892:I894"/>
    <mergeCell ref="J889:J891"/>
    <mergeCell ref="K882:K888"/>
    <mergeCell ref="J892:J894"/>
    <mergeCell ref="I825:I830"/>
    <mergeCell ref="I814:I816"/>
    <mergeCell ref="J847:J849"/>
    <mergeCell ref="J924:J929"/>
    <mergeCell ref="I930:I936"/>
    <mergeCell ref="I924:I929"/>
    <mergeCell ref="F981:F983"/>
    <mergeCell ref="H938:H943"/>
    <mergeCell ref="I968:I970"/>
    <mergeCell ref="H968:H970"/>
    <mergeCell ref="I971:I973"/>
    <mergeCell ref="I960:I966"/>
    <mergeCell ref="J971:J973"/>
    <mergeCell ref="L930:L936"/>
    <mergeCell ref="J938:J943"/>
    <mergeCell ref="J930:J936"/>
    <mergeCell ref="I938:I943"/>
    <mergeCell ref="K953:K959"/>
    <mergeCell ref="K945:K950"/>
    <mergeCell ref="I953:I959"/>
    <mergeCell ref="F953:F959"/>
    <mergeCell ref="H953:H959"/>
    <mergeCell ref="H945:H950"/>
    <mergeCell ref="J953:J959"/>
    <mergeCell ref="K1205:K1208"/>
    <mergeCell ref="F1201:F1204"/>
    <mergeCell ref="F1195:F1198"/>
    <mergeCell ref="F1185:F1190"/>
    <mergeCell ref="F1191:F1194"/>
    <mergeCell ref="K1195:K1198"/>
    <mergeCell ref="J1185:J1190"/>
    <mergeCell ref="G1191:G1194"/>
    <mergeCell ref="I1185:I1190"/>
    <mergeCell ref="J1095:J1099"/>
    <mergeCell ref="J1107:J1111"/>
    <mergeCell ref="I1054:I1056"/>
    <mergeCell ref="I1112:I1116"/>
    <mergeCell ref="J1112:J1116"/>
    <mergeCell ref="I1107:I1111"/>
    <mergeCell ref="I1047:I1050"/>
    <mergeCell ref="I1022:I1024"/>
    <mergeCell ref="I1019:I1021"/>
    <mergeCell ref="D857:D859"/>
    <mergeCell ref="E1185:E1190"/>
    <mergeCell ref="H930:H936"/>
    <mergeCell ref="J916:J922"/>
    <mergeCell ref="D872:D877"/>
    <mergeCell ref="D878:D881"/>
    <mergeCell ref="I1118:I1122"/>
    <mergeCell ref="J1019:J1021"/>
    <mergeCell ref="J1026:J1028"/>
    <mergeCell ref="I1100:I1106"/>
    <mergeCell ref="D1164:D1168"/>
    <mergeCell ref="D1160:D1163"/>
    <mergeCell ref="E1118:E1122"/>
    <mergeCell ref="K1201:K1204"/>
    <mergeCell ref="D1191:D1194"/>
    <mergeCell ref="F1152:F1158"/>
    <mergeCell ref="F1160:F1163"/>
    <mergeCell ref="G1146:G1151"/>
    <mergeCell ref="F1176:F1180"/>
    <mergeCell ref="F1118:F1122"/>
    <mergeCell ref="L787:L790"/>
    <mergeCell ref="J809:J811"/>
    <mergeCell ref="K801:K803"/>
    <mergeCell ref="K792:K795"/>
    <mergeCell ref="K804:K808"/>
    <mergeCell ref="D1205:D1208"/>
    <mergeCell ref="A1195:A1198"/>
    <mergeCell ref="B1185:B1190"/>
    <mergeCell ref="B1191:B1194"/>
    <mergeCell ref="B1201:B1204"/>
    <mergeCell ref="B1195:B1198"/>
    <mergeCell ref="C1191:C1194"/>
    <mergeCell ref="B1205:B1208"/>
    <mergeCell ref="D1195:D1198"/>
    <mergeCell ref="B1209:B1211"/>
    <mergeCell ref="B1222:B1224"/>
    <mergeCell ref="B1226:B1228"/>
    <mergeCell ref="B1238:B1241"/>
    <mergeCell ref="B1212:B1214"/>
    <mergeCell ref="B1233:B1235"/>
    <mergeCell ref="B1229:B1232"/>
    <mergeCell ref="C1160:C1163"/>
    <mergeCell ref="B1172:B1175"/>
    <mergeCell ref="B1169:B1171"/>
    <mergeCell ref="B1164:B1168"/>
    <mergeCell ref="C1169:C1171"/>
    <mergeCell ref="C1164:C1168"/>
    <mergeCell ref="D1212:D1214"/>
    <mergeCell ref="C1172:C1175"/>
    <mergeCell ref="C1176:C1180"/>
    <mergeCell ref="D1176:D1180"/>
    <mergeCell ref="C1185:C1190"/>
    <mergeCell ref="C1201:C1204"/>
    <mergeCell ref="D1185:D1190"/>
    <mergeCell ref="D1209:D1211"/>
    <mergeCell ref="D1201:D1204"/>
    <mergeCell ref="D1172:D1175"/>
    <mergeCell ref="D1073:D1075"/>
    <mergeCell ref="D1068:D1071"/>
    <mergeCell ref="C1073:C1075"/>
    <mergeCell ref="D1118:D1122"/>
    <mergeCell ref="D1112:D1116"/>
    <mergeCell ref="D1107:D1111"/>
    <mergeCell ref="D1083:D1087"/>
    <mergeCell ref="A1129:A1134"/>
    <mergeCell ref="A1136:A1139"/>
    <mergeCell ref="B1136:B1139"/>
    <mergeCell ref="B1129:B1134"/>
    <mergeCell ref="C1118:C1122"/>
    <mergeCell ref="E1083:E1087"/>
    <mergeCell ref="E1073:E1075"/>
    <mergeCell ref="E1088:E1092"/>
    <mergeCell ref="E1077:E1081"/>
    <mergeCell ref="E1107:E1111"/>
    <mergeCell ref="D1095:D1099"/>
    <mergeCell ref="D1088:D1092"/>
    <mergeCell ref="D1100:D1106"/>
    <mergeCell ref="D995:D997"/>
    <mergeCell ref="C1034:C1037"/>
    <mergeCell ref="D1034:D1037"/>
    <mergeCell ref="D1057:D1060"/>
    <mergeCell ref="D1051:D1053"/>
    <mergeCell ref="C1009:C1012"/>
    <mergeCell ref="D1047:D1050"/>
    <mergeCell ref="D1022:D1024"/>
    <mergeCell ref="C1043:C1046"/>
    <mergeCell ref="D1043:D1046"/>
    <mergeCell ref="C1030:C1033"/>
    <mergeCell ref="H1004:H1007"/>
    <mergeCell ref="H978:H980"/>
    <mergeCell ref="H975:H977"/>
    <mergeCell ref="I995:I997"/>
    <mergeCell ref="I984:I987"/>
    <mergeCell ref="I981:I983"/>
    <mergeCell ref="J1088:J1092"/>
    <mergeCell ref="H1019:H1021"/>
    <mergeCell ref="H1013:H1016"/>
    <mergeCell ref="H1088:H1092"/>
    <mergeCell ref="H1047:H1050"/>
    <mergeCell ref="H1077:H1081"/>
    <mergeCell ref="H1073:H1075"/>
    <mergeCell ref="I1013:I1016"/>
    <mergeCell ref="F392:F396"/>
    <mergeCell ref="D452:D455"/>
    <mergeCell ref="E440:E443"/>
    <mergeCell ref="E411:E413"/>
    <mergeCell ref="F411:F413"/>
    <mergeCell ref="D402:D405"/>
    <mergeCell ref="F448:F451"/>
    <mergeCell ref="D397:D401"/>
    <mergeCell ref="D392:D396"/>
    <mergeCell ref="D418:D420"/>
    <mergeCell ref="L411:L413"/>
    <mergeCell ref="A411:A413"/>
    <mergeCell ref="C411:C413"/>
    <mergeCell ref="J418:J420"/>
    <mergeCell ref="J411:J413"/>
    <mergeCell ref="I411:I413"/>
    <mergeCell ref="A414:C414"/>
    <mergeCell ref="A418:A420"/>
    <mergeCell ref="C418:C420"/>
    <mergeCell ref="E418:E420"/>
    <mergeCell ref="K421:K423"/>
    <mergeCell ref="L421:L423"/>
    <mergeCell ref="A421:A423"/>
    <mergeCell ref="F406:F410"/>
    <mergeCell ref="D406:D410"/>
    <mergeCell ref="A415:U415"/>
    <mergeCell ref="J406:J410"/>
    <mergeCell ref="D411:D413"/>
    <mergeCell ref="G411:G413"/>
    <mergeCell ref="H411:H413"/>
    <mergeCell ref="I872:I877"/>
    <mergeCell ref="H892:H894"/>
    <mergeCell ref="G882:G888"/>
    <mergeCell ref="I889:I891"/>
    <mergeCell ref="H882:H888"/>
    <mergeCell ref="H889:H891"/>
    <mergeCell ref="I878:I881"/>
    <mergeCell ref="I882:I888"/>
    <mergeCell ref="B437:B439"/>
    <mergeCell ref="B418:B420"/>
    <mergeCell ref="B434:B436"/>
    <mergeCell ref="A434:A436"/>
    <mergeCell ref="A424:A426"/>
    <mergeCell ref="A427:A430"/>
    <mergeCell ref="L512:L517"/>
    <mergeCell ref="G466:G471"/>
    <mergeCell ref="L539:L541"/>
    <mergeCell ref="G512:G517"/>
    <mergeCell ref="H498:H501"/>
    <mergeCell ref="J498:J501"/>
    <mergeCell ref="I479:I485"/>
    <mergeCell ref="I472:I478"/>
    <mergeCell ref="I493:I497"/>
    <mergeCell ref="J493:J497"/>
    <mergeCell ref="B582:B585"/>
    <mergeCell ref="D611:D614"/>
    <mergeCell ref="B629:B631"/>
    <mergeCell ref="F611:F614"/>
    <mergeCell ref="C629:C631"/>
    <mergeCell ref="D629:D631"/>
    <mergeCell ref="A617:C617"/>
    <mergeCell ref="A611:A614"/>
    <mergeCell ref="C611:C614"/>
    <mergeCell ref="A582:A585"/>
    <mergeCell ref="E448:E451"/>
    <mergeCell ref="C448:C451"/>
    <mergeCell ref="D498:D501"/>
    <mergeCell ref="H472:H478"/>
    <mergeCell ref="H479:H485"/>
    <mergeCell ref="H493:H497"/>
    <mergeCell ref="D472:D478"/>
    <mergeCell ref="D448:D451"/>
    <mergeCell ref="H448:H451"/>
    <mergeCell ref="G448:G451"/>
    <mergeCell ref="A37:A40"/>
    <mergeCell ref="A56:A59"/>
    <mergeCell ref="B56:B59"/>
    <mergeCell ref="C56:C59"/>
    <mergeCell ref="A49:A52"/>
    <mergeCell ref="C49:C52"/>
    <mergeCell ref="B37:B40"/>
    <mergeCell ref="B45:B48"/>
    <mergeCell ref="A42:A44"/>
    <mergeCell ref="C37:C40"/>
    <mergeCell ref="A402:A405"/>
    <mergeCell ref="D324:D326"/>
    <mergeCell ref="F324:F326"/>
    <mergeCell ref="E321:E323"/>
    <mergeCell ref="B358:B360"/>
    <mergeCell ref="C355:C357"/>
    <mergeCell ref="F327:F329"/>
    <mergeCell ref="A346:U346"/>
    <mergeCell ref="A369:A374"/>
    <mergeCell ref="A362:A364"/>
    <mergeCell ref="F184:F188"/>
    <mergeCell ref="F189:F193"/>
    <mergeCell ref="F207:F210"/>
    <mergeCell ref="E202:E206"/>
    <mergeCell ref="E184:E188"/>
    <mergeCell ref="F194:F197"/>
    <mergeCell ref="F202:F206"/>
    <mergeCell ref="F198:F201"/>
    <mergeCell ref="D379:D385"/>
    <mergeCell ref="A365:C365"/>
    <mergeCell ref="E362:E364"/>
    <mergeCell ref="A358:A360"/>
    <mergeCell ref="D358:D360"/>
    <mergeCell ref="E358:E360"/>
    <mergeCell ref="D369:D374"/>
    <mergeCell ref="D375:D378"/>
    <mergeCell ref="C379:C385"/>
    <mergeCell ref="B362:B364"/>
    <mergeCell ref="E315:E317"/>
    <mergeCell ref="D318:D320"/>
    <mergeCell ref="F318:F320"/>
    <mergeCell ref="D321:D323"/>
    <mergeCell ref="F321:F323"/>
    <mergeCell ref="E318:E320"/>
    <mergeCell ref="D294:D297"/>
    <mergeCell ref="D312:D314"/>
    <mergeCell ref="D253:D260"/>
    <mergeCell ref="D330:D332"/>
    <mergeCell ref="A289:U289"/>
    <mergeCell ref="A321:A323"/>
    <mergeCell ref="L315:L317"/>
    <mergeCell ref="E309:E311"/>
    <mergeCell ref="J309:J311"/>
    <mergeCell ref="L312:L314"/>
    <mergeCell ref="F375:F378"/>
    <mergeCell ref="C375:C378"/>
    <mergeCell ref="E375:E378"/>
    <mergeCell ref="B375:B378"/>
    <mergeCell ref="F369:F374"/>
    <mergeCell ref="L298:L301"/>
    <mergeCell ref="K306:K308"/>
    <mergeCell ref="G306:G308"/>
    <mergeCell ref="H309:H311"/>
    <mergeCell ref="I298:I301"/>
    <mergeCell ref="J298:J301"/>
    <mergeCell ref="G298:G301"/>
    <mergeCell ref="F358:F360"/>
    <mergeCell ref="F309:F311"/>
    <mergeCell ref="K309:K311"/>
    <mergeCell ref="J312:J314"/>
    <mergeCell ref="K312:K314"/>
    <mergeCell ref="A304:U304"/>
    <mergeCell ref="C312:C314"/>
    <mergeCell ref="L306:L308"/>
    <mergeCell ref="B312:B314"/>
    <mergeCell ref="D306:D308"/>
    <mergeCell ref="I312:I314"/>
    <mergeCell ref="F306:F308"/>
    <mergeCell ref="L397:L401"/>
    <mergeCell ref="K379:K385"/>
    <mergeCell ref="I397:I401"/>
    <mergeCell ref="K355:K357"/>
    <mergeCell ref="L355:L357"/>
    <mergeCell ref="K358:K360"/>
    <mergeCell ref="L358:L360"/>
    <mergeCell ref="A367:U367"/>
    <mergeCell ref="K375:K378"/>
    <mergeCell ref="H379:H385"/>
    <mergeCell ref="L402:L405"/>
    <mergeCell ref="K157:K159"/>
    <mergeCell ref="F379:F385"/>
    <mergeCell ref="L392:L396"/>
    <mergeCell ref="L333:L335"/>
    <mergeCell ref="I321:I323"/>
    <mergeCell ref="I375:I378"/>
    <mergeCell ref="J379:J385"/>
    <mergeCell ref="H298:H301"/>
    <mergeCell ref="F362:F364"/>
    <mergeCell ref="G49:G52"/>
    <mergeCell ref="H49:H52"/>
    <mergeCell ref="C163:C165"/>
    <mergeCell ref="H144:H146"/>
    <mergeCell ref="H163:H165"/>
    <mergeCell ref="E72:E74"/>
    <mergeCell ref="A133:C133"/>
    <mergeCell ref="F72:F74"/>
    <mergeCell ref="D157:D159"/>
    <mergeCell ref="A109:U109"/>
    <mergeCell ref="K163:K165"/>
    <mergeCell ref="K194:K197"/>
    <mergeCell ref="K198:K201"/>
    <mergeCell ref="J198:J201"/>
    <mergeCell ref="J194:J197"/>
    <mergeCell ref="J189:J193"/>
    <mergeCell ref="J184:J188"/>
    <mergeCell ref="K153:K155"/>
    <mergeCell ref="G144:G146"/>
    <mergeCell ref="J144:J146"/>
    <mergeCell ref="H153:H155"/>
    <mergeCell ref="J150:J152"/>
    <mergeCell ref="K144:K146"/>
    <mergeCell ref="I150:I152"/>
    <mergeCell ref="G150:G152"/>
    <mergeCell ref="F144:F146"/>
    <mergeCell ref="E144:E146"/>
    <mergeCell ref="E157:E159"/>
    <mergeCell ref="J153:J155"/>
    <mergeCell ref="I157:I159"/>
    <mergeCell ref="J157:J159"/>
    <mergeCell ref="G157:G159"/>
    <mergeCell ref="F153:F155"/>
    <mergeCell ref="H150:H152"/>
    <mergeCell ref="I144:I146"/>
    <mergeCell ref="F163:F165"/>
    <mergeCell ref="G163:G165"/>
    <mergeCell ref="I163:I165"/>
    <mergeCell ref="H160:H162"/>
    <mergeCell ref="I160:I162"/>
    <mergeCell ref="F160:F162"/>
    <mergeCell ref="H207:H210"/>
    <mergeCell ref="F235:F240"/>
    <mergeCell ref="H235:H240"/>
    <mergeCell ref="G211:G214"/>
    <mergeCell ref="F215:F218"/>
    <mergeCell ref="G235:G240"/>
    <mergeCell ref="F211:F214"/>
    <mergeCell ref="G198:G201"/>
    <mergeCell ref="G202:G206"/>
    <mergeCell ref="H157:H159"/>
    <mergeCell ref="H194:H197"/>
    <mergeCell ref="H189:H193"/>
    <mergeCell ref="G189:G193"/>
    <mergeCell ref="G160:G162"/>
    <mergeCell ref="B157:B159"/>
    <mergeCell ref="C160:C162"/>
    <mergeCell ref="C157:C159"/>
    <mergeCell ref="A194:A197"/>
    <mergeCell ref="A189:A193"/>
    <mergeCell ref="C189:C193"/>
    <mergeCell ref="A163:A165"/>
    <mergeCell ref="A180:C180"/>
    <mergeCell ref="A182:U182"/>
    <mergeCell ref="H184:H188"/>
    <mergeCell ref="I207:I210"/>
    <mergeCell ref="I202:I206"/>
    <mergeCell ref="G153:G155"/>
    <mergeCell ref="I153:I155"/>
    <mergeCell ref="H202:H206"/>
    <mergeCell ref="H198:H201"/>
    <mergeCell ref="I198:I201"/>
    <mergeCell ref="I194:I197"/>
    <mergeCell ref="G184:G188"/>
    <mergeCell ref="G194:G197"/>
    <mergeCell ref="A160:A162"/>
    <mergeCell ref="E194:E197"/>
    <mergeCell ref="E189:E193"/>
    <mergeCell ref="D153:D155"/>
    <mergeCell ref="D163:D165"/>
    <mergeCell ref="E163:E165"/>
    <mergeCell ref="C153:C155"/>
    <mergeCell ref="D184:D188"/>
    <mergeCell ref="A168:U168"/>
    <mergeCell ref="F157:F159"/>
    <mergeCell ref="B153:B155"/>
    <mergeCell ref="C150:C152"/>
    <mergeCell ref="A153:A155"/>
    <mergeCell ref="E153:E155"/>
    <mergeCell ref="F32:F35"/>
    <mergeCell ref="F64:F66"/>
    <mergeCell ref="B150:B152"/>
    <mergeCell ref="A150:A152"/>
    <mergeCell ref="F150:F152"/>
    <mergeCell ref="A89:U89"/>
    <mergeCell ref="D64:D66"/>
    <mergeCell ref="A76:C76"/>
    <mergeCell ref="B144:B146"/>
    <mergeCell ref="F49:F52"/>
    <mergeCell ref="L37:L40"/>
    <mergeCell ref="J32:J35"/>
    <mergeCell ref="K32:K35"/>
    <mergeCell ref="L32:L35"/>
    <mergeCell ref="J37:J40"/>
    <mergeCell ref="K37:K40"/>
    <mergeCell ref="G32:G35"/>
    <mergeCell ref="A77:U77"/>
    <mergeCell ref="L49:L52"/>
    <mergeCell ref="K64:K66"/>
    <mergeCell ref="F37:F40"/>
    <mergeCell ref="D37:D40"/>
    <mergeCell ref="E37:E40"/>
    <mergeCell ref="E45:E48"/>
    <mergeCell ref="H64:H66"/>
    <mergeCell ref="E64:E66"/>
    <mergeCell ref="N12:N13"/>
    <mergeCell ref="K22:K25"/>
    <mergeCell ref="A17:U17"/>
    <mergeCell ref="B22:B25"/>
    <mergeCell ref="G22:G25"/>
    <mergeCell ref="L22:L25"/>
    <mergeCell ref="E22:E25"/>
    <mergeCell ref="F22:F25"/>
    <mergeCell ref="D22:D25"/>
    <mergeCell ref="O12:R12"/>
    <mergeCell ref="J26:J28"/>
    <mergeCell ref="K26:K28"/>
    <mergeCell ref="G37:G40"/>
    <mergeCell ref="H32:H35"/>
    <mergeCell ref="I32:I35"/>
    <mergeCell ref="I37:I40"/>
    <mergeCell ref="H37:H40"/>
    <mergeCell ref="I29:I31"/>
    <mergeCell ref="J29:J31"/>
    <mergeCell ref="K29:K31"/>
    <mergeCell ref="L26:L28"/>
    <mergeCell ref="E29:E31"/>
    <mergeCell ref="F29:F31"/>
    <mergeCell ref="H26:H28"/>
    <mergeCell ref="I26:I28"/>
    <mergeCell ref="F26:F28"/>
    <mergeCell ref="G26:G28"/>
    <mergeCell ref="E26:E28"/>
    <mergeCell ref="G29:G31"/>
    <mergeCell ref="H29:H31"/>
    <mergeCell ref="A45:A48"/>
    <mergeCell ref="C45:C48"/>
    <mergeCell ref="D56:D59"/>
    <mergeCell ref="E56:E59"/>
    <mergeCell ref="B49:B52"/>
    <mergeCell ref="Q3:U3"/>
    <mergeCell ref="P4:U4"/>
    <mergeCell ref="L72:L74"/>
    <mergeCell ref="G72:G74"/>
    <mergeCell ref="M11:M14"/>
    <mergeCell ref="J49:J52"/>
    <mergeCell ref="N5:U5"/>
    <mergeCell ref="Q6:U6"/>
    <mergeCell ref="G11:G14"/>
    <mergeCell ref="U11:U14"/>
    <mergeCell ref="A19:A21"/>
    <mergeCell ref="J45:J48"/>
    <mergeCell ref="G45:G48"/>
    <mergeCell ref="H45:H48"/>
    <mergeCell ref="F42:F44"/>
    <mergeCell ref="G42:G44"/>
    <mergeCell ref="H42:H44"/>
    <mergeCell ref="I45:I48"/>
    <mergeCell ref="I19:I21"/>
    <mergeCell ref="B19:B21"/>
    <mergeCell ref="A9:U9"/>
    <mergeCell ref="A11:A14"/>
    <mergeCell ref="C11:C14"/>
    <mergeCell ref="D11:E11"/>
    <mergeCell ref="F11:F14"/>
    <mergeCell ref="I11:I13"/>
    <mergeCell ref="N11:R11"/>
    <mergeCell ref="D12:D14"/>
    <mergeCell ref="E12:E14"/>
    <mergeCell ref="J11:K11"/>
    <mergeCell ref="I22:I25"/>
    <mergeCell ref="J22:J25"/>
    <mergeCell ref="H72:H74"/>
    <mergeCell ref="H22:H25"/>
    <mergeCell ref="I49:I52"/>
    <mergeCell ref="A61:U61"/>
    <mergeCell ref="A64:A66"/>
    <mergeCell ref="C64:C66"/>
    <mergeCell ref="B64:B66"/>
    <mergeCell ref="F45:F48"/>
    <mergeCell ref="A135:U135"/>
    <mergeCell ref="A107:C107"/>
    <mergeCell ref="A90:U90"/>
    <mergeCell ref="A134:U134"/>
    <mergeCell ref="A108:U108"/>
    <mergeCell ref="A92:A94"/>
    <mergeCell ref="B92:B94"/>
    <mergeCell ref="J92:J94"/>
    <mergeCell ref="F92:F94"/>
    <mergeCell ref="C103:C106"/>
    <mergeCell ref="K72:K74"/>
    <mergeCell ref="H92:H94"/>
    <mergeCell ref="I92:I94"/>
    <mergeCell ref="G56:G59"/>
    <mergeCell ref="G64:G66"/>
    <mergeCell ref="J72:J74"/>
    <mergeCell ref="I72:I74"/>
    <mergeCell ref="J64:J66"/>
    <mergeCell ref="G92:G94"/>
    <mergeCell ref="K92:K94"/>
    <mergeCell ref="F56:F59"/>
    <mergeCell ref="I64:I66"/>
    <mergeCell ref="H56:H59"/>
    <mergeCell ref="I56:I59"/>
    <mergeCell ref="L45:L48"/>
    <mergeCell ref="K49:K52"/>
    <mergeCell ref="L56:L59"/>
    <mergeCell ref="J56:J59"/>
    <mergeCell ref="K45:K48"/>
    <mergeCell ref="K56:K59"/>
    <mergeCell ref="L64:L66"/>
    <mergeCell ref="R7:U7"/>
    <mergeCell ref="A16:U16"/>
    <mergeCell ref="L11:L13"/>
    <mergeCell ref="J12:J13"/>
    <mergeCell ref="K12:K13"/>
    <mergeCell ref="S11:S13"/>
    <mergeCell ref="T11:T13"/>
    <mergeCell ref="B11:B14"/>
    <mergeCell ref="A10:U10"/>
    <mergeCell ref="H11:H14"/>
    <mergeCell ref="E312:E314"/>
    <mergeCell ref="F315:F317"/>
    <mergeCell ref="F312:F314"/>
    <mergeCell ref="G215:G218"/>
    <mergeCell ref="G207:G210"/>
    <mergeCell ref="H215:H218"/>
    <mergeCell ref="H211:H214"/>
    <mergeCell ref="G221:G225"/>
    <mergeCell ref="H306:H308"/>
    <mergeCell ref="F355:F357"/>
    <mergeCell ref="E324:E326"/>
    <mergeCell ref="F333:F335"/>
    <mergeCell ref="D333:D335"/>
    <mergeCell ref="F330:F332"/>
    <mergeCell ref="E333:E335"/>
    <mergeCell ref="D327:D329"/>
    <mergeCell ref="E327:E329"/>
    <mergeCell ref="E330:E332"/>
    <mergeCell ref="H362:H364"/>
    <mergeCell ref="I315:I317"/>
    <mergeCell ref="L369:L374"/>
    <mergeCell ref="H369:H374"/>
    <mergeCell ref="I369:I374"/>
    <mergeCell ref="K324:K326"/>
    <mergeCell ref="A352:U352"/>
    <mergeCell ref="L362:L364"/>
    <mergeCell ref="A333:A335"/>
    <mergeCell ref="C321:C323"/>
    <mergeCell ref="K327:K329"/>
    <mergeCell ref="G355:G357"/>
    <mergeCell ref="H355:H357"/>
    <mergeCell ref="I355:I357"/>
    <mergeCell ref="H330:H332"/>
    <mergeCell ref="I421:I423"/>
    <mergeCell ref="I318:I320"/>
    <mergeCell ref="I379:I385"/>
    <mergeCell ref="J369:J374"/>
    <mergeCell ref="J330:J332"/>
    <mergeCell ref="I327:I329"/>
    <mergeCell ref="J375:J378"/>
    <mergeCell ref="A337:U337"/>
    <mergeCell ref="C333:C335"/>
    <mergeCell ref="J327:J329"/>
    <mergeCell ref="I528:I532"/>
    <mergeCell ref="K542:K544"/>
    <mergeCell ref="I498:I501"/>
    <mergeCell ref="I324:I326"/>
    <mergeCell ref="I392:I396"/>
    <mergeCell ref="K386:K391"/>
    <mergeCell ref="J392:J396"/>
    <mergeCell ref="J386:J391"/>
    <mergeCell ref="K397:K401"/>
    <mergeCell ref="J448:J451"/>
    <mergeCell ref="D479:D485"/>
    <mergeCell ref="C479:C485"/>
    <mergeCell ref="F542:F544"/>
    <mergeCell ref="D512:D517"/>
    <mergeCell ref="E512:E517"/>
    <mergeCell ref="D528:D532"/>
    <mergeCell ref="D519:D524"/>
    <mergeCell ref="E519:E524"/>
    <mergeCell ref="E539:E541"/>
    <mergeCell ref="J519:J524"/>
    <mergeCell ref="J479:J485"/>
    <mergeCell ref="F440:F443"/>
    <mergeCell ref="D456:D459"/>
    <mergeCell ref="F493:F497"/>
    <mergeCell ref="F479:F485"/>
    <mergeCell ref="J466:J471"/>
    <mergeCell ref="A464:U464"/>
    <mergeCell ref="K466:K471"/>
    <mergeCell ref="C452:C455"/>
    <mergeCell ref="K512:K517"/>
    <mergeCell ref="J437:J439"/>
    <mergeCell ref="K437:K439"/>
    <mergeCell ref="A437:A439"/>
    <mergeCell ref="B479:B485"/>
    <mergeCell ref="D460:D462"/>
    <mergeCell ref="C440:C443"/>
    <mergeCell ref="E466:E471"/>
    <mergeCell ref="C472:C478"/>
    <mergeCell ref="J472:J478"/>
    <mergeCell ref="I424:I426"/>
    <mergeCell ref="A445:U445"/>
    <mergeCell ref="L424:L426"/>
    <mergeCell ref="A444:C444"/>
    <mergeCell ref="C434:C436"/>
    <mergeCell ref="D427:D430"/>
    <mergeCell ref="D440:D443"/>
    <mergeCell ref="H424:H426"/>
    <mergeCell ref="H427:H430"/>
    <mergeCell ref="G440:G443"/>
    <mergeCell ref="I434:I436"/>
    <mergeCell ref="D431:D433"/>
    <mergeCell ref="D434:D436"/>
    <mergeCell ref="J528:J532"/>
    <mergeCell ref="I519:I524"/>
    <mergeCell ref="H512:H517"/>
    <mergeCell ref="E486:E492"/>
    <mergeCell ref="F486:F492"/>
    <mergeCell ref="H486:H492"/>
    <mergeCell ref="J486:J492"/>
    <mergeCell ref="I844:I846"/>
    <mergeCell ref="I847:I849"/>
    <mergeCell ref="I832:I834"/>
    <mergeCell ref="I840:I842"/>
    <mergeCell ref="I775:I778"/>
    <mergeCell ref="J814:J816"/>
    <mergeCell ref="J825:J830"/>
    <mergeCell ref="I819:I823"/>
    <mergeCell ref="I787:I790"/>
    <mergeCell ref="I792:I795"/>
    <mergeCell ref="I801:I803"/>
    <mergeCell ref="I804:I808"/>
    <mergeCell ref="I809:I811"/>
    <mergeCell ref="I783:I786"/>
    <mergeCell ref="I779:I782"/>
    <mergeCell ref="J779:J782"/>
    <mergeCell ref="I767:I770"/>
    <mergeCell ref="J767:J770"/>
    <mergeCell ref="I763:I766"/>
    <mergeCell ref="J763:J766"/>
    <mergeCell ref="K729:K731"/>
    <mergeCell ref="J732:J734"/>
    <mergeCell ref="J729:J731"/>
    <mergeCell ref="J715:J718"/>
    <mergeCell ref="B650:B654"/>
    <mergeCell ref="B632:B634"/>
    <mergeCell ref="A650:A654"/>
    <mergeCell ref="H767:H770"/>
    <mergeCell ref="H632:H634"/>
    <mergeCell ref="H636:H638"/>
    <mergeCell ref="D642:D644"/>
    <mergeCell ref="E642:E644"/>
    <mergeCell ref="G632:G634"/>
    <mergeCell ref="F632:F634"/>
    <mergeCell ref="F669:F672"/>
    <mergeCell ref="D698:D700"/>
    <mergeCell ref="E698:E700"/>
    <mergeCell ref="A626:C626"/>
    <mergeCell ref="A629:A631"/>
    <mergeCell ref="B657:B660"/>
    <mergeCell ref="B636:B638"/>
    <mergeCell ref="A657:A660"/>
    <mergeCell ref="A636:A638"/>
    <mergeCell ref="C642:C644"/>
    <mergeCell ref="D669:D672"/>
    <mergeCell ref="E669:E672"/>
    <mergeCell ref="D684:D688"/>
    <mergeCell ref="E715:E718"/>
    <mergeCell ref="E692:E694"/>
    <mergeCell ref="D702:D704"/>
    <mergeCell ref="D715:D718"/>
    <mergeCell ref="L582:L585"/>
    <mergeCell ref="I582:I585"/>
    <mergeCell ref="K582:K585"/>
    <mergeCell ref="F642:F644"/>
    <mergeCell ref="K632:K634"/>
    <mergeCell ref="G582:G585"/>
    <mergeCell ref="H582:H585"/>
    <mergeCell ref="A588:U588"/>
    <mergeCell ref="A587:U587"/>
    <mergeCell ref="F582:F585"/>
    <mergeCell ref="A674:A676"/>
    <mergeCell ref="A661:A664"/>
    <mergeCell ref="A665:A668"/>
    <mergeCell ref="J568:J573"/>
    <mergeCell ref="B661:B664"/>
    <mergeCell ref="C665:C668"/>
    <mergeCell ref="D665:D668"/>
    <mergeCell ref="D674:D676"/>
    <mergeCell ref="E674:E676"/>
    <mergeCell ref="B674:B676"/>
    <mergeCell ref="J545:J547"/>
    <mergeCell ref="I542:I544"/>
    <mergeCell ref="I550:I555"/>
    <mergeCell ref="A559:U559"/>
    <mergeCell ref="D542:D544"/>
    <mergeCell ref="E542:E544"/>
    <mergeCell ref="L550:L555"/>
    <mergeCell ref="L545:L547"/>
    <mergeCell ref="J542:J544"/>
    <mergeCell ref="L577:L581"/>
    <mergeCell ref="L568:L573"/>
    <mergeCell ref="K565:K567"/>
    <mergeCell ref="H561:H564"/>
    <mergeCell ref="J561:J564"/>
    <mergeCell ref="H577:H581"/>
    <mergeCell ref="F650:F654"/>
    <mergeCell ref="C636:C638"/>
    <mergeCell ref="D650:D654"/>
    <mergeCell ref="K577:K581"/>
    <mergeCell ref="D636:D638"/>
    <mergeCell ref="G636:G638"/>
    <mergeCell ref="E632:E634"/>
    <mergeCell ref="H621:H625"/>
    <mergeCell ref="E621:E625"/>
    <mergeCell ref="E629:E631"/>
    <mergeCell ref="F665:F668"/>
    <mergeCell ref="G661:G664"/>
    <mergeCell ref="H661:H664"/>
    <mergeCell ref="A632:A634"/>
    <mergeCell ref="A642:A644"/>
    <mergeCell ref="B642:B644"/>
    <mergeCell ref="F657:F660"/>
    <mergeCell ref="C650:C654"/>
    <mergeCell ref="C632:C634"/>
    <mergeCell ref="D632:D634"/>
    <mergeCell ref="C661:C664"/>
    <mergeCell ref="B665:B668"/>
    <mergeCell ref="B669:B672"/>
    <mergeCell ref="I665:I668"/>
    <mergeCell ref="E665:E668"/>
    <mergeCell ref="I669:I672"/>
    <mergeCell ref="I661:I664"/>
    <mergeCell ref="H665:H668"/>
    <mergeCell ref="F661:F664"/>
    <mergeCell ref="H669:H672"/>
    <mergeCell ref="B684:B688"/>
    <mergeCell ref="A684:A688"/>
    <mergeCell ref="A689:A691"/>
    <mergeCell ref="D657:D660"/>
    <mergeCell ref="D661:D664"/>
    <mergeCell ref="A677:A679"/>
    <mergeCell ref="C674:C676"/>
    <mergeCell ref="D677:D679"/>
    <mergeCell ref="C669:C672"/>
    <mergeCell ref="A669:A672"/>
    <mergeCell ref="B677:B679"/>
    <mergeCell ref="B680:B682"/>
    <mergeCell ref="A680:A682"/>
    <mergeCell ref="C677:C679"/>
    <mergeCell ref="C680:C682"/>
    <mergeCell ref="D692:D694"/>
    <mergeCell ref="C689:C691"/>
    <mergeCell ref="C692:C694"/>
    <mergeCell ref="A695:A697"/>
    <mergeCell ref="C695:C697"/>
    <mergeCell ref="B695:B697"/>
    <mergeCell ref="A692:A694"/>
    <mergeCell ref="B732:B734"/>
    <mergeCell ref="B715:B718"/>
    <mergeCell ref="E729:E731"/>
    <mergeCell ref="D695:D697"/>
    <mergeCell ref="B705:B707"/>
    <mergeCell ref="D729:D731"/>
    <mergeCell ref="D732:D734"/>
    <mergeCell ref="E702:E704"/>
    <mergeCell ref="E695:E697"/>
    <mergeCell ref="E705:E707"/>
    <mergeCell ref="G710:G714"/>
    <mergeCell ref="G702:G704"/>
    <mergeCell ref="C710:C714"/>
    <mergeCell ref="D705:D707"/>
    <mergeCell ref="F705:F707"/>
    <mergeCell ref="C732:C734"/>
    <mergeCell ref="D710:D714"/>
    <mergeCell ref="E710:E714"/>
    <mergeCell ref="F710:F714"/>
    <mergeCell ref="F732:F734"/>
    <mergeCell ref="A729:A731"/>
    <mergeCell ref="C705:C707"/>
    <mergeCell ref="C702:C704"/>
    <mergeCell ref="C698:C700"/>
    <mergeCell ref="C729:C731"/>
    <mergeCell ref="C715:C718"/>
    <mergeCell ref="A710:A714"/>
    <mergeCell ref="B702:B704"/>
    <mergeCell ref="B729:B731"/>
    <mergeCell ref="A698:A700"/>
    <mergeCell ref="E677:E679"/>
    <mergeCell ref="E689:E691"/>
    <mergeCell ref="C684:C688"/>
    <mergeCell ref="D680:D682"/>
    <mergeCell ref="E680:E682"/>
    <mergeCell ref="D689:D691"/>
    <mergeCell ref="E684:E688"/>
    <mergeCell ref="E748:E751"/>
    <mergeCell ref="F748:F751"/>
    <mergeCell ref="E756:E759"/>
    <mergeCell ref="F756:F759"/>
    <mergeCell ref="F978:F980"/>
    <mergeCell ref="G960:G966"/>
    <mergeCell ref="G978:G980"/>
    <mergeCell ref="G1009:G1012"/>
    <mergeCell ref="G995:G997"/>
    <mergeCell ref="F910:F915"/>
    <mergeCell ref="F905:F909"/>
    <mergeCell ref="F853:F855"/>
    <mergeCell ref="F930:F936"/>
    <mergeCell ref="H847:H849"/>
    <mergeCell ref="E895:E900"/>
    <mergeCell ref="E901:E903"/>
    <mergeCell ref="G872:G877"/>
    <mergeCell ref="F850:F852"/>
    <mergeCell ref="G892:G894"/>
    <mergeCell ref="G850:G852"/>
    <mergeCell ref="F872:F877"/>
    <mergeCell ref="G857:G859"/>
    <mergeCell ref="F857:F859"/>
    <mergeCell ref="G840:G842"/>
    <mergeCell ref="H825:H830"/>
    <mergeCell ref="H844:H846"/>
    <mergeCell ref="G832:G834"/>
    <mergeCell ref="H832:H834"/>
    <mergeCell ref="I732:I734"/>
    <mergeCell ref="I756:I759"/>
    <mergeCell ref="G748:G751"/>
    <mergeCell ref="H756:H759"/>
    <mergeCell ref="G756:G759"/>
    <mergeCell ref="I853:I855"/>
    <mergeCell ref="J832:J834"/>
    <mergeCell ref="G844:G846"/>
    <mergeCell ref="J756:J759"/>
    <mergeCell ref="H779:H782"/>
    <mergeCell ref="I760:I762"/>
    <mergeCell ref="H850:H852"/>
    <mergeCell ref="G825:G830"/>
    <mergeCell ref="H814:H816"/>
    <mergeCell ref="H840:H842"/>
    <mergeCell ref="J705:J707"/>
    <mergeCell ref="J787:J790"/>
    <mergeCell ref="J792:J795"/>
    <mergeCell ref="J783:J786"/>
    <mergeCell ref="J710:J714"/>
    <mergeCell ref="J752:J755"/>
    <mergeCell ref="J760:J762"/>
    <mergeCell ref="J775:J778"/>
    <mergeCell ref="J771:J774"/>
    <mergeCell ref="H857:H859"/>
    <mergeCell ref="G910:G915"/>
    <mergeCell ref="F901:F903"/>
    <mergeCell ref="G901:G903"/>
    <mergeCell ref="G889:G891"/>
    <mergeCell ref="F860:F865"/>
    <mergeCell ref="G860:G865"/>
    <mergeCell ref="H901:H903"/>
    <mergeCell ref="H910:H915"/>
    <mergeCell ref="H866:H871"/>
    <mergeCell ref="D825:D830"/>
    <mergeCell ref="E767:E770"/>
    <mergeCell ref="E763:E766"/>
    <mergeCell ref="E850:E852"/>
    <mergeCell ref="E819:E823"/>
    <mergeCell ref="E825:E830"/>
    <mergeCell ref="D844:D846"/>
    <mergeCell ref="D801:D803"/>
    <mergeCell ref="D850:D852"/>
    <mergeCell ref="E832:E834"/>
    <mergeCell ref="D756:D759"/>
    <mergeCell ref="D748:D751"/>
    <mergeCell ref="D752:D755"/>
    <mergeCell ref="C748:C751"/>
    <mergeCell ref="C756:C759"/>
    <mergeCell ref="C752:C755"/>
    <mergeCell ref="C760:C762"/>
    <mergeCell ref="C779:C782"/>
    <mergeCell ref="C847:C849"/>
    <mergeCell ref="C809:C811"/>
    <mergeCell ref="C819:C823"/>
    <mergeCell ref="C825:C830"/>
    <mergeCell ref="C832:C834"/>
    <mergeCell ref="C814:C816"/>
    <mergeCell ref="C801:C803"/>
    <mergeCell ref="E760:E762"/>
    <mergeCell ref="E792:E795"/>
    <mergeCell ref="C853:C855"/>
    <mergeCell ref="C850:C852"/>
    <mergeCell ref="D840:D842"/>
    <mergeCell ref="D814:D816"/>
    <mergeCell ref="D853:D855"/>
    <mergeCell ref="C792:C795"/>
    <mergeCell ref="D847:D849"/>
    <mergeCell ref="E853:E855"/>
    <mergeCell ref="B825:B830"/>
    <mergeCell ref="B809:B811"/>
    <mergeCell ref="D760:D762"/>
    <mergeCell ref="E840:E842"/>
    <mergeCell ref="D832:D834"/>
    <mergeCell ref="E801:E803"/>
    <mergeCell ref="D771:D774"/>
    <mergeCell ref="E779:E782"/>
    <mergeCell ref="D775:D778"/>
    <mergeCell ref="E771:E774"/>
    <mergeCell ref="A779:A782"/>
    <mergeCell ref="E783:E786"/>
    <mergeCell ref="B783:B786"/>
    <mergeCell ref="B787:B790"/>
    <mergeCell ref="D783:D786"/>
    <mergeCell ref="D787:D790"/>
    <mergeCell ref="D779:D782"/>
    <mergeCell ref="C787:C790"/>
    <mergeCell ref="C783:C786"/>
    <mergeCell ref="B779:B782"/>
    <mergeCell ref="A775:A778"/>
    <mergeCell ref="A702:A704"/>
    <mergeCell ref="A705:A707"/>
    <mergeCell ref="B771:B774"/>
    <mergeCell ref="B775:B778"/>
    <mergeCell ref="B767:B770"/>
    <mergeCell ref="B763:B766"/>
    <mergeCell ref="B748:B751"/>
    <mergeCell ref="B752:B755"/>
    <mergeCell ref="B756:B759"/>
    <mergeCell ref="C804:C808"/>
    <mergeCell ref="D804:D808"/>
    <mergeCell ref="B801:B803"/>
    <mergeCell ref="B760:B762"/>
    <mergeCell ref="B792:B795"/>
    <mergeCell ref="D792:D795"/>
    <mergeCell ref="B804:B808"/>
    <mergeCell ref="E1038:E1040"/>
    <mergeCell ref="E1063:E1067"/>
    <mergeCell ref="C1047:C1050"/>
    <mergeCell ref="E1051:E1053"/>
    <mergeCell ref="D1038:D1040"/>
    <mergeCell ref="C1038:C1040"/>
    <mergeCell ref="C1063:C1067"/>
    <mergeCell ref="C1057:C1060"/>
    <mergeCell ref="E1047:E1050"/>
    <mergeCell ref="D1063:D1067"/>
    <mergeCell ref="C1054:C1056"/>
    <mergeCell ref="A878:A881"/>
    <mergeCell ref="B866:B871"/>
    <mergeCell ref="C1026:C1028"/>
    <mergeCell ref="C1022:C1024"/>
    <mergeCell ref="A905:A909"/>
    <mergeCell ref="B882:B888"/>
    <mergeCell ref="C995:C997"/>
    <mergeCell ref="C1004:C1007"/>
    <mergeCell ref="C984:C987"/>
    <mergeCell ref="E1013:E1016"/>
    <mergeCell ref="E1019:E1021"/>
    <mergeCell ref="C1013:C1016"/>
    <mergeCell ref="E872:E877"/>
    <mergeCell ref="C889:C891"/>
    <mergeCell ref="D889:D891"/>
    <mergeCell ref="D1013:D1016"/>
    <mergeCell ref="E930:E936"/>
    <mergeCell ref="E1004:E1007"/>
    <mergeCell ref="C981:C983"/>
    <mergeCell ref="A860:A865"/>
    <mergeCell ref="A872:A877"/>
    <mergeCell ref="A866:A871"/>
    <mergeCell ref="D1030:D1033"/>
    <mergeCell ref="B895:B900"/>
    <mergeCell ref="B901:B903"/>
    <mergeCell ref="C895:C900"/>
    <mergeCell ref="D895:D900"/>
    <mergeCell ref="C901:C903"/>
    <mergeCell ref="D901:D903"/>
    <mergeCell ref="A792:A795"/>
    <mergeCell ref="A783:A786"/>
    <mergeCell ref="A787:A790"/>
    <mergeCell ref="A832:A834"/>
    <mergeCell ref="A825:A830"/>
    <mergeCell ref="A814:A816"/>
    <mergeCell ref="A809:A811"/>
    <mergeCell ref="A819:A823"/>
    <mergeCell ref="A801:A803"/>
    <mergeCell ref="A804:A808"/>
    <mergeCell ref="E1140:E1145"/>
    <mergeCell ref="F1136:F1139"/>
    <mergeCell ref="F1123:F1128"/>
    <mergeCell ref="F1140:F1145"/>
    <mergeCell ref="F1057:F1060"/>
    <mergeCell ref="F1112:F1116"/>
    <mergeCell ref="F1100:F1106"/>
    <mergeCell ref="F1095:F1099"/>
    <mergeCell ref="F1107:F1111"/>
    <mergeCell ref="G1118:G1122"/>
    <mergeCell ref="G1107:G1111"/>
    <mergeCell ref="G1181:G1184"/>
    <mergeCell ref="G1140:G1145"/>
    <mergeCell ref="G1152:G1158"/>
    <mergeCell ref="G1164:G1168"/>
    <mergeCell ref="G1176:G1180"/>
    <mergeCell ref="G1123:G1128"/>
    <mergeCell ref="G1112:G1116"/>
    <mergeCell ref="G1129:G1134"/>
    <mergeCell ref="F1063:F1067"/>
    <mergeCell ref="J1063:J1067"/>
    <mergeCell ref="J1068:J1071"/>
    <mergeCell ref="F1068:F1071"/>
    <mergeCell ref="I1068:I1071"/>
    <mergeCell ref="I1063:I1067"/>
    <mergeCell ref="G1068:G1071"/>
    <mergeCell ref="J905:J909"/>
    <mergeCell ref="J882:J888"/>
    <mergeCell ref="G1100:G1106"/>
    <mergeCell ref="G1077:G1081"/>
    <mergeCell ref="J1057:J1060"/>
    <mergeCell ref="H1083:H1087"/>
    <mergeCell ref="I1057:I1060"/>
    <mergeCell ref="G1013:G1016"/>
    <mergeCell ref="J1077:J1081"/>
    <mergeCell ref="J1073:J1075"/>
    <mergeCell ref="G981:G983"/>
    <mergeCell ref="G984:G987"/>
    <mergeCell ref="G953:G959"/>
    <mergeCell ref="I860:I865"/>
    <mergeCell ref="I910:I915"/>
    <mergeCell ref="I905:I909"/>
    <mergeCell ref="I916:I922"/>
    <mergeCell ref="I866:I871"/>
    <mergeCell ref="H872:H877"/>
    <mergeCell ref="G878:G881"/>
    <mergeCell ref="I771:I774"/>
    <mergeCell ref="F1051:F1053"/>
    <mergeCell ref="G1051:G1053"/>
    <mergeCell ref="H984:H987"/>
    <mergeCell ref="H981:H983"/>
    <mergeCell ref="G1022:G1024"/>
    <mergeCell ref="G1019:G1021"/>
    <mergeCell ref="F1013:F1016"/>
    <mergeCell ref="F1009:F1012"/>
    <mergeCell ref="H1022:H1024"/>
    <mergeCell ref="L710:L714"/>
    <mergeCell ref="L729:L731"/>
    <mergeCell ref="L850:L852"/>
    <mergeCell ref="J801:J803"/>
    <mergeCell ref="J804:J808"/>
    <mergeCell ref="J850:J852"/>
    <mergeCell ref="L847:L849"/>
    <mergeCell ref="K850:K852"/>
    <mergeCell ref="K732:K734"/>
    <mergeCell ref="K710:K714"/>
    <mergeCell ref="H1034:H1037"/>
    <mergeCell ref="J1030:J1033"/>
    <mergeCell ref="J1034:J1037"/>
    <mergeCell ref="K1026:K1028"/>
    <mergeCell ref="I702:I704"/>
    <mergeCell ref="I705:I707"/>
    <mergeCell ref="J1496:J1498"/>
    <mergeCell ref="F1496:F1498"/>
    <mergeCell ref="G1496:G1498"/>
    <mergeCell ref="H1496:H1498"/>
    <mergeCell ref="F702:F704"/>
    <mergeCell ref="H1030:H1033"/>
    <mergeCell ref="I1030:I1033"/>
    <mergeCell ref="H1026:H1028"/>
    <mergeCell ref="H1481:H1483"/>
    <mergeCell ref="L1501:L1503"/>
    <mergeCell ref="F1501:F1503"/>
    <mergeCell ref="G1501:G1503"/>
    <mergeCell ref="H1501:H1503"/>
    <mergeCell ref="K1496:K1498"/>
    <mergeCell ref="D1481:D1483"/>
    <mergeCell ref="E1481:E1483"/>
    <mergeCell ref="F1481:F1483"/>
    <mergeCell ref="G1481:G1483"/>
    <mergeCell ref="D1487:D1489"/>
    <mergeCell ref="E1487:E1489"/>
    <mergeCell ref="L1496:L1498"/>
    <mergeCell ref="C1501:C1503"/>
    <mergeCell ref="D1501:D1503"/>
    <mergeCell ref="E1501:E1503"/>
    <mergeCell ref="J1501:J1503"/>
    <mergeCell ref="K1501:K1503"/>
    <mergeCell ref="I1501:I1503"/>
    <mergeCell ref="D1496:D1498"/>
    <mergeCell ref="E1496:E1498"/>
    <mergeCell ref="I1496:I1498"/>
    <mergeCell ref="L705:L707"/>
    <mergeCell ref="K705:K707"/>
    <mergeCell ref="E857:E859"/>
    <mergeCell ref="J748:J751"/>
    <mergeCell ref="K847:K849"/>
    <mergeCell ref="K809:K811"/>
    <mergeCell ref="K814:K816"/>
    <mergeCell ref="L814:L816"/>
    <mergeCell ref="E1201:E1204"/>
    <mergeCell ref="E1212:E1214"/>
    <mergeCell ref="E1229:E1232"/>
    <mergeCell ref="E1176:E1180"/>
    <mergeCell ref="E1205:E1208"/>
    <mergeCell ref="E1191:E1194"/>
    <mergeCell ref="E1181:E1184"/>
    <mergeCell ref="E1195:E1198"/>
    <mergeCell ref="D1123:D1128"/>
    <mergeCell ref="C1051:C1053"/>
    <mergeCell ref="C1077:C1081"/>
    <mergeCell ref="E1112:E1116"/>
    <mergeCell ref="E1054:E1056"/>
    <mergeCell ref="E1057:E1060"/>
    <mergeCell ref="E1068:E1071"/>
    <mergeCell ref="D1077:D1081"/>
    <mergeCell ref="E1123:E1128"/>
    <mergeCell ref="D1054:D1056"/>
    <mergeCell ref="A1095:A1099"/>
    <mergeCell ref="J1009:J1012"/>
    <mergeCell ref="J1013:J1016"/>
    <mergeCell ref="J901:J903"/>
    <mergeCell ref="J968:J970"/>
    <mergeCell ref="J960:J966"/>
    <mergeCell ref="J975:J977"/>
    <mergeCell ref="J984:J987"/>
    <mergeCell ref="I1004:I1007"/>
    <mergeCell ref="H1038:H1040"/>
    <mergeCell ref="B1083:B1087"/>
    <mergeCell ref="B1088:B1092"/>
    <mergeCell ref="B1107:B1111"/>
    <mergeCell ref="C1100:C1106"/>
    <mergeCell ref="C1088:C1092"/>
    <mergeCell ref="C1095:C1099"/>
    <mergeCell ref="B1100:B1106"/>
    <mergeCell ref="A1112:A1116"/>
    <mergeCell ref="A1118:A1122"/>
    <mergeCell ref="C1123:C1128"/>
    <mergeCell ref="B1112:B1116"/>
    <mergeCell ref="B1118:B1122"/>
    <mergeCell ref="A1100:A1106"/>
    <mergeCell ref="C1107:C1111"/>
    <mergeCell ref="A1107:A1111"/>
    <mergeCell ref="C1209:C1211"/>
    <mergeCell ref="C1212:C1214"/>
    <mergeCell ref="G1355:G1358"/>
    <mergeCell ref="H1355:H1358"/>
    <mergeCell ref="G1252:G1254"/>
    <mergeCell ref="H1350:H1353"/>
    <mergeCell ref="G1342:G1346"/>
    <mergeCell ref="G1334:G1336"/>
    <mergeCell ref="G1280:G1283"/>
    <mergeCell ref="G1284:G1288"/>
    <mergeCell ref="I1359:I1361"/>
    <mergeCell ref="J1359:J1361"/>
    <mergeCell ref="I1355:I1358"/>
    <mergeCell ref="I1378:I1383"/>
    <mergeCell ref="C1378:C1383"/>
    <mergeCell ref="D1359:D1361"/>
    <mergeCell ref="G1378:G1383"/>
    <mergeCell ref="G1359:G1361"/>
    <mergeCell ref="C1359:C1361"/>
    <mergeCell ref="L1424:L1426"/>
    <mergeCell ref="I1401:I1403"/>
    <mergeCell ref="L1487:L1489"/>
    <mergeCell ref="L1477:L1479"/>
    <mergeCell ref="L1481:L1483"/>
    <mergeCell ref="K1487:K1489"/>
    <mergeCell ref="K1477:K1479"/>
    <mergeCell ref="K1481:K1483"/>
    <mergeCell ref="I1481:I1483"/>
    <mergeCell ref="L1463:L1465"/>
    <mergeCell ref="L1416:L1418"/>
    <mergeCell ref="L1398:L1400"/>
    <mergeCell ref="D1398:D1400"/>
    <mergeCell ref="F1416:F1418"/>
    <mergeCell ref="F1401:F1403"/>
    <mergeCell ref="L1411:L1414"/>
    <mergeCell ref="I1411:I1414"/>
    <mergeCell ref="H1416:H1418"/>
    <mergeCell ref="G1411:G1414"/>
    <mergeCell ref="H1411:H1414"/>
    <mergeCell ref="D1454:D1456"/>
    <mergeCell ref="E1424:E1426"/>
    <mergeCell ref="E1416:E1418"/>
    <mergeCell ref="K1424:K1426"/>
    <mergeCell ref="G1424:G1426"/>
    <mergeCell ref="H1424:H1426"/>
    <mergeCell ref="G1416:G1418"/>
    <mergeCell ref="E1284:E1288"/>
    <mergeCell ref="F1274:F1279"/>
    <mergeCell ref="F1280:F1283"/>
    <mergeCell ref="E1385:E1387"/>
    <mergeCell ref="E1378:E1383"/>
    <mergeCell ref="F1359:F1361"/>
    <mergeCell ref="F1355:F1358"/>
    <mergeCell ref="F1350:F1353"/>
    <mergeCell ref="E1350:E1353"/>
    <mergeCell ref="E1355:E1358"/>
    <mergeCell ref="H1299:H1303"/>
    <mergeCell ref="F1284:F1288"/>
    <mergeCell ref="I1205:I1208"/>
    <mergeCell ref="I1201:I1204"/>
    <mergeCell ref="I1212:I1214"/>
    <mergeCell ref="I1209:I1211"/>
    <mergeCell ref="I1268:I1270"/>
    <mergeCell ref="H1201:H1204"/>
    <mergeCell ref="H1205:H1208"/>
    <mergeCell ref="G1249:G1251"/>
    <mergeCell ref="L1176:L1180"/>
    <mergeCell ref="L1181:L1184"/>
    <mergeCell ref="L1160:L1163"/>
    <mergeCell ref="L1169:L1171"/>
    <mergeCell ref="L1209:L1211"/>
    <mergeCell ref="K1181:K1184"/>
    <mergeCell ref="L1205:L1208"/>
    <mergeCell ref="K1401:K1403"/>
    <mergeCell ref="L1229:L1232"/>
    <mergeCell ref="L1195:L1198"/>
    <mergeCell ref="L1201:L1204"/>
    <mergeCell ref="L1185:L1190"/>
    <mergeCell ref="L1212:L1214"/>
    <mergeCell ref="L1222:L1224"/>
    <mergeCell ref="J1454:J1456"/>
    <mergeCell ref="J1424:J1426"/>
    <mergeCell ref="I1459:I1462"/>
    <mergeCell ref="K1416:K1418"/>
    <mergeCell ref="I1454:I1456"/>
    <mergeCell ref="I1416:I1418"/>
    <mergeCell ref="I1424:I1426"/>
    <mergeCell ref="K1454:K1456"/>
    <mergeCell ref="J1459:J1462"/>
    <mergeCell ref="K1459:K1462"/>
    <mergeCell ref="K1411:K1414"/>
    <mergeCell ref="J1416:J1418"/>
    <mergeCell ref="J1411:J1414"/>
    <mergeCell ref="J1201:J1204"/>
    <mergeCell ref="J1268:J1270"/>
    <mergeCell ref="J1260:J1263"/>
    <mergeCell ref="K1233:K1235"/>
    <mergeCell ref="K1243:K1245"/>
    <mergeCell ref="J1378:J1383"/>
    <mergeCell ref="J1355:J1358"/>
    <mergeCell ref="J1160:J1163"/>
    <mergeCell ref="J1164:J1168"/>
    <mergeCell ref="J1191:J1194"/>
    <mergeCell ref="J1195:J1198"/>
    <mergeCell ref="J1169:J1171"/>
    <mergeCell ref="I1191:I1194"/>
    <mergeCell ref="J1181:J1184"/>
    <mergeCell ref="I1243:I1245"/>
    <mergeCell ref="J1252:J1254"/>
    <mergeCell ref="J1238:J1241"/>
    <mergeCell ref="I1246:I1248"/>
    <mergeCell ref="I1249:I1251"/>
    <mergeCell ref="J1246:J1248"/>
    <mergeCell ref="J1243:J1245"/>
    <mergeCell ref="I1238:I1241"/>
    <mergeCell ref="J1146:J1151"/>
    <mergeCell ref="K1107:K1111"/>
    <mergeCell ref="J1172:J1175"/>
    <mergeCell ref="J1129:J1134"/>
    <mergeCell ref="J1152:J1158"/>
    <mergeCell ref="K1160:K1163"/>
    <mergeCell ref="K1169:K1171"/>
    <mergeCell ref="K1146:K1151"/>
    <mergeCell ref="K1164:K1168"/>
    <mergeCell ref="J1118:J1122"/>
    <mergeCell ref="K832:K834"/>
    <mergeCell ref="I1038:I1040"/>
    <mergeCell ref="J1051:J1053"/>
    <mergeCell ref="J1047:J1050"/>
    <mergeCell ref="I1043:I1046"/>
    <mergeCell ref="K1043:K1046"/>
    <mergeCell ref="J1043:J1046"/>
    <mergeCell ref="J853:J855"/>
    <mergeCell ref="I857:I859"/>
    <mergeCell ref="I850:I852"/>
    <mergeCell ref="L853:L855"/>
    <mergeCell ref="L732:L734"/>
    <mergeCell ref="L804:L808"/>
    <mergeCell ref="K910:K915"/>
    <mergeCell ref="L910:L915"/>
    <mergeCell ref="K905:K909"/>
    <mergeCell ref="L905:L909"/>
    <mergeCell ref="K844:K846"/>
    <mergeCell ref="L866:L871"/>
    <mergeCell ref="L844:L846"/>
    <mergeCell ref="L748:L751"/>
    <mergeCell ref="K756:K759"/>
    <mergeCell ref="K825:K830"/>
    <mergeCell ref="K748:K751"/>
    <mergeCell ref="K760:K762"/>
    <mergeCell ref="K763:K766"/>
    <mergeCell ref="L763:L766"/>
    <mergeCell ref="L767:L770"/>
    <mergeCell ref="L809:L811"/>
    <mergeCell ref="L792:L795"/>
    <mergeCell ref="J872:J877"/>
    <mergeCell ref="J857:J859"/>
    <mergeCell ref="J844:J846"/>
    <mergeCell ref="K840:K842"/>
    <mergeCell ref="K857:K859"/>
    <mergeCell ref="K866:K871"/>
    <mergeCell ref="K872:K877"/>
    <mergeCell ref="K860:K865"/>
    <mergeCell ref="J840:J842"/>
    <mergeCell ref="J866:J871"/>
    <mergeCell ref="L938:L943"/>
    <mergeCell ref="K930:K936"/>
    <mergeCell ref="K819:K823"/>
    <mergeCell ref="K853:K855"/>
    <mergeCell ref="L819:L823"/>
    <mergeCell ref="L825:L830"/>
    <mergeCell ref="L832:L834"/>
    <mergeCell ref="L840:L842"/>
    <mergeCell ref="L857:L859"/>
    <mergeCell ref="L860:L865"/>
    <mergeCell ref="K901:K903"/>
    <mergeCell ref="K878:K881"/>
    <mergeCell ref="L924:L929"/>
    <mergeCell ref="L916:L922"/>
    <mergeCell ref="L878:L881"/>
    <mergeCell ref="L882:L888"/>
    <mergeCell ref="K892:K894"/>
    <mergeCell ref="K924:K929"/>
    <mergeCell ref="L895:L900"/>
    <mergeCell ref="K895:K900"/>
    <mergeCell ref="K1191:K1194"/>
    <mergeCell ref="K1047:K1050"/>
    <mergeCell ref="L1088:L1092"/>
    <mergeCell ref="L1043:L1046"/>
    <mergeCell ref="L1172:L1175"/>
    <mergeCell ref="K1172:K1175"/>
    <mergeCell ref="K1054:K1056"/>
    <mergeCell ref="K1140:K1145"/>
    <mergeCell ref="K1123:K1128"/>
    <mergeCell ref="K1176:K1180"/>
    <mergeCell ref="L1238:L1241"/>
    <mergeCell ref="L1233:L1235"/>
    <mergeCell ref="L1246:L1248"/>
    <mergeCell ref="L1243:L1245"/>
    <mergeCell ref="K1038:K1040"/>
    <mergeCell ref="L872:L877"/>
    <mergeCell ref="L892:L894"/>
    <mergeCell ref="L889:L891"/>
    <mergeCell ref="L968:L970"/>
    <mergeCell ref="L901:L903"/>
    <mergeCell ref="L945:L950"/>
    <mergeCell ref="L953:L959"/>
    <mergeCell ref="L971:L973"/>
    <mergeCell ref="L960:L966"/>
    <mergeCell ref="H860:H865"/>
    <mergeCell ref="H853:H855"/>
    <mergeCell ref="L1226:L1228"/>
    <mergeCell ref="L1219:L1221"/>
    <mergeCell ref="I1034:I1037"/>
    <mergeCell ref="I1026:I1028"/>
    <mergeCell ref="K1034:K1037"/>
    <mergeCell ref="L1038:L1040"/>
    <mergeCell ref="L1051:L1053"/>
    <mergeCell ref="K889:K891"/>
    <mergeCell ref="H1195:H1198"/>
    <mergeCell ref="K1030:K1033"/>
    <mergeCell ref="J860:J865"/>
    <mergeCell ref="J910:J915"/>
    <mergeCell ref="K1152:K1158"/>
    <mergeCell ref="I1195:I1198"/>
    <mergeCell ref="H1051:H1053"/>
    <mergeCell ref="H1063:H1067"/>
    <mergeCell ref="I1051:I1053"/>
    <mergeCell ref="J1038:J1040"/>
    <mergeCell ref="G1095:G1099"/>
    <mergeCell ref="G1038:G1040"/>
    <mergeCell ref="F1030:F1033"/>
    <mergeCell ref="G1030:G1033"/>
    <mergeCell ref="F1073:F1075"/>
    <mergeCell ref="F1077:F1081"/>
    <mergeCell ref="F1054:F1056"/>
    <mergeCell ref="G1083:G1087"/>
    <mergeCell ref="F1083:F1087"/>
    <mergeCell ref="F1088:F1092"/>
    <mergeCell ref="G792:G795"/>
    <mergeCell ref="G804:G808"/>
    <mergeCell ref="F809:F811"/>
    <mergeCell ref="G809:G811"/>
    <mergeCell ref="G767:G770"/>
    <mergeCell ref="G771:G774"/>
    <mergeCell ref="F779:F782"/>
    <mergeCell ref="F729:F731"/>
    <mergeCell ref="F763:F766"/>
    <mergeCell ref="F775:F778"/>
    <mergeCell ref="F847:F849"/>
    <mergeCell ref="F752:F755"/>
    <mergeCell ref="F760:F762"/>
    <mergeCell ref="F767:F770"/>
    <mergeCell ref="F783:F786"/>
    <mergeCell ref="F792:F795"/>
    <mergeCell ref="F832:F834"/>
    <mergeCell ref="F1019:F1021"/>
    <mergeCell ref="C775:C778"/>
    <mergeCell ref="C763:C766"/>
    <mergeCell ref="C767:C770"/>
    <mergeCell ref="C771:C774"/>
    <mergeCell ref="C1019:C1021"/>
    <mergeCell ref="D1019:D1021"/>
    <mergeCell ref="E775:E778"/>
    <mergeCell ref="D767:D770"/>
    <mergeCell ref="D763:D766"/>
    <mergeCell ref="K702:K704"/>
    <mergeCell ref="L632:L634"/>
    <mergeCell ref="J669:J672"/>
    <mergeCell ref="L698:L700"/>
    <mergeCell ref="L657:L660"/>
    <mergeCell ref="K642:K644"/>
    <mergeCell ref="J702:J704"/>
    <mergeCell ref="J698:J700"/>
    <mergeCell ref="K636:K638"/>
    <mergeCell ref="L636:L638"/>
    <mergeCell ref="G677:G679"/>
    <mergeCell ref="F684:F688"/>
    <mergeCell ref="F692:F694"/>
    <mergeCell ref="H680:H682"/>
    <mergeCell ref="G692:G694"/>
    <mergeCell ref="G680:G682"/>
    <mergeCell ref="F689:F691"/>
    <mergeCell ref="G684:G688"/>
    <mergeCell ref="H705:H707"/>
    <mergeCell ref="G698:G700"/>
    <mergeCell ref="G705:G707"/>
    <mergeCell ref="F698:F700"/>
    <mergeCell ref="H698:H700"/>
    <mergeCell ref="H702:H704"/>
    <mergeCell ref="F695:F697"/>
    <mergeCell ref="F677:F679"/>
    <mergeCell ref="F674:F676"/>
    <mergeCell ref="I698:I700"/>
    <mergeCell ref="I689:I691"/>
    <mergeCell ref="H692:H694"/>
    <mergeCell ref="I695:I697"/>
    <mergeCell ref="H677:H679"/>
    <mergeCell ref="I692:I694"/>
    <mergeCell ref="I677:I679"/>
    <mergeCell ref="F680:F682"/>
    <mergeCell ref="G695:G697"/>
    <mergeCell ref="H674:H676"/>
    <mergeCell ref="G665:G668"/>
    <mergeCell ref="I684:I688"/>
    <mergeCell ref="G669:G672"/>
    <mergeCell ref="H689:H691"/>
    <mergeCell ref="H684:H688"/>
    <mergeCell ref="G689:G691"/>
    <mergeCell ref="H695:H697"/>
    <mergeCell ref="G674:G676"/>
    <mergeCell ref="J661:J664"/>
    <mergeCell ref="J650:J654"/>
    <mergeCell ref="G642:G644"/>
    <mergeCell ref="H642:H644"/>
    <mergeCell ref="I642:I644"/>
    <mergeCell ref="I650:I654"/>
    <mergeCell ref="H657:H660"/>
    <mergeCell ref="G650:G654"/>
    <mergeCell ref="H650:H654"/>
    <mergeCell ref="G657:G660"/>
    <mergeCell ref="I657:I660"/>
    <mergeCell ref="I632:I634"/>
    <mergeCell ref="J657:J660"/>
    <mergeCell ref="J632:J634"/>
    <mergeCell ref="J636:J638"/>
    <mergeCell ref="I636:I638"/>
    <mergeCell ref="J642:J644"/>
    <mergeCell ref="L665:L668"/>
    <mergeCell ref="K684:K688"/>
    <mergeCell ref="I680:I682"/>
    <mergeCell ref="I674:I676"/>
    <mergeCell ref="L669:L672"/>
    <mergeCell ref="J684:J688"/>
    <mergeCell ref="J677:J679"/>
    <mergeCell ref="K677:K679"/>
    <mergeCell ref="J680:J682"/>
    <mergeCell ref="J665:J668"/>
    <mergeCell ref="L650:L654"/>
    <mergeCell ref="L695:L697"/>
    <mergeCell ref="K661:K664"/>
    <mergeCell ref="K698:K700"/>
    <mergeCell ref="K665:K668"/>
    <mergeCell ref="K650:K654"/>
    <mergeCell ref="K657:K660"/>
    <mergeCell ref="K692:K694"/>
    <mergeCell ref="K680:K682"/>
    <mergeCell ref="L661:L664"/>
    <mergeCell ref="J674:J676"/>
    <mergeCell ref="K695:K697"/>
    <mergeCell ref="L692:L694"/>
    <mergeCell ref="J692:J694"/>
    <mergeCell ref="J689:J691"/>
    <mergeCell ref="J695:J697"/>
    <mergeCell ref="L642:L644"/>
    <mergeCell ref="L702:L704"/>
    <mergeCell ref="L684:L688"/>
    <mergeCell ref="K674:K676"/>
    <mergeCell ref="L674:L676"/>
    <mergeCell ref="L680:L682"/>
    <mergeCell ref="L677:L679"/>
    <mergeCell ref="K669:K672"/>
    <mergeCell ref="K689:K691"/>
    <mergeCell ref="L689:L691"/>
    <mergeCell ref="E657:E660"/>
    <mergeCell ref="E650:E654"/>
    <mergeCell ref="C657:C660"/>
    <mergeCell ref="I402:I405"/>
    <mergeCell ref="H507:H511"/>
    <mergeCell ref="C621:C625"/>
    <mergeCell ref="A619:U619"/>
    <mergeCell ref="B611:B614"/>
    <mergeCell ref="L621:L625"/>
    <mergeCell ref="I621:I625"/>
    <mergeCell ref="A472:A478"/>
    <mergeCell ref="I431:I433"/>
    <mergeCell ref="I427:I430"/>
    <mergeCell ref="D486:D492"/>
    <mergeCell ref="H434:H436"/>
    <mergeCell ref="G472:G478"/>
    <mergeCell ref="G479:G485"/>
    <mergeCell ref="F466:F471"/>
    <mergeCell ref="E427:E430"/>
    <mergeCell ref="F427:F430"/>
    <mergeCell ref="I448:I451"/>
    <mergeCell ref="K402:K405"/>
    <mergeCell ref="K411:K413"/>
    <mergeCell ref="K418:K420"/>
    <mergeCell ref="A446:U446"/>
    <mergeCell ref="L437:L439"/>
    <mergeCell ref="J434:J436"/>
    <mergeCell ref="K434:K436"/>
    <mergeCell ref="L434:L436"/>
    <mergeCell ref="B411:B413"/>
    <mergeCell ref="L498:L501"/>
    <mergeCell ref="K498:K501"/>
    <mergeCell ref="K493:K497"/>
    <mergeCell ref="F498:F501"/>
    <mergeCell ref="K519:K524"/>
    <mergeCell ref="J512:J517"/>
    <mergeCell ref="H539:H541"/>
    <mergeCell ref="K539:K541"/>
    <mergeCell ref="A526:U526"/>
    <mergeCell ref="K528:K532"/>
    <mergeCell ref="L528:L532"/>
    <mergeCell ref="D539:D541"/>
    <mergeCell ref="C539:C541"/>
    <mergeCell ref="L519:L524"/>
    <mergeCell ref="F577:F581"/>
    <mergeCell ref="K568:K573"/>
    <mergeCell ref="A550:A555"/>
    <mergeCell ref="C542:C544"/>
    <mergeCell ref="E565:E567"/>
    <mergeCell ref="J550:J555"/>
    <mergeCell ref="H550:H555"/>
    <mergeCell ref="J577:J581"/>
    <mergeCell ref="H565:H567"/>
    <mergeCell ref="J565:J567"/>
    <mergeCell ref="A539:A541"/>
    <mergeCell ref="A533:A538"/>
    <mergeCell ref="A575:U575"/>
    <mergeCell ref="J539:J541"/>
    <mergeCell ref="L542:L544"/>
    <mergeCell ref="L565:L567"/>
    <mergeCell ref="L561:L564"/>
    <mergeCell ref="K561:K564"/>
    <mergeCell ref="K550:K555"/>
    <mergeCell ref="K545:K547"/>
    <mergeCell ref="D577:D581"/>
    <mergeCell ref="D568:D573"/>
    <mergeCell ref="E568:E573"/>
    <mergeCell ref="A577:A581"/>
    <mergeCell ref="C577:C581"/>
    <mergeCell ref="B577:B581"/>
    <mergeCell ref="A574:C574"/>
    <mergeCell ref="A565:A567"/>
    <mergeCell ref="B568:B573"/>
    <mergeCell ref="B565:B567"/>
    <mergeCell ref="I565:I567"/>
    <mergeCell ref="C568:C573"/>
    <mergeCell ref="C565:C567"/>
    <mergeCell ref="G568:G573"/>
    <mergeCell ref="D550:D555"/>
    <mergeCell ref="D561:D564"/>
    <mergeCell ref="I568:I573"/>
    <mergeCell ref="H568:H573"/>
    <mergeCell ref="F565:F567"/>
    <mergeCell ref="I561:I564"/>
    <mergeCell ref="E561:E564"/>
    <mergeCell ref="G565:G567"/>
    <mergeCell ref="D565:D567"/>
    <mergeCell ref="F568:F573"/>
    <mergeCell ref="B539:B541"/>
    <mergeCell ref="B542:B544"/>
    <mergeCell ref="G542:G544"/>
    <mergeCell ref="I545:I547"/>
    <mergeCell ref="E545:E547"/>
    <mergeCell ref="I539:I541"/>
    <mergeCell ref="D545:D547"/>
    <mergeCell ref="G545:G547"/>
    <mergeCell ref="H545:H547"/>
    <mergeCell ref="H542:H544"/>
    <mergeCell ref="G561:G564"/>
    <mergeCell ref="F550:F555"/>
    <mergeCell ref="E550:E555"/>
    <mergeCell ref="F545:F547"/>
    <mergeCell ref="F561:F564"/>
    <mergeCell ref="G550:G555"/>
    <mergeCell ref="A542:A544"/>
    <mergeCell ref="C512:C517"/>
    <mergeCell ref="C498:C501"/>
    <mergeCell ref="A502:C502"/>
    <mergeCell ref="A498:A501"/>
    <mergeCell ref="B512:B517"/>
    <mergeCell ref="A519:A524"/>
    <mergeCell ref="B507:B511"/>
    <mergeCell ref="A503:U503"/>
    <mergeCell ref="L507:L511"/>
    <mergeCell ref="J582:J585"/>
    <mergeCell ref="J427:J430"/>
    <mergeCell ref="K427:K430"/>
    <mergeCell ref="L440:L443"/>
    <mergeCell ref="L427:L430"/>
    <mergeCell ref="L431:L433"/>
    <mergeCell ref="A504:U504"/>
    <mergeCell ref="A507:A511"/>
    <mergeCell ref="G507:G511"/>
    <mergeCell ref="G498:G501"/>
    <mergeCell ref="D309:D311"/>
    <mergeCell ref="G577:G581"/>
    <mergeCell ref="I577:I581"/>
    <mergeCell ref="J621:J625"/>
    <mergeCell ref="E577:E581"/>
    <mergeCell ref="E582:E585"/>
    <mergeCell ref="A598:U598"/>
    <mergeCell ref="B621:B625"/>
    <mergeCell ref="F621:F625"/>
    <mergeCell ref="A621:A625"/>
    <mergeCell ref="D355:D357"/>
    <mergeCell ref="E355:E357"/>
    <mergeCell ref="E498:E501"/>
    <mergeCell ref="E472:E478"/>
    <mergeCell ref="D466:D471"/>
    <mergeCell ref="D493:D497"/>
    <mergeCell ref="D362:D364"/>
    <mergeCell ref="E369:E374"/>
    <mergeCell ref="E379:E385"/>
    <mergeCell ref="E493:E497"/>
    <mergeCell ref="K321:K323"/>
    <mergeCell ref="K318:K320"/>
    <mergeCell ref="A261:C261"/>
    <mergeCell ref="A288:C288"/>
    <mergeCell ref="B298:B301"/>
    <mergeCell ref="G309:G311"/>
    <mergeCell ref="J315:J317"/>
    <mergeCell ref="B318:B320"/>
    <mergeCell ref="D315:D317"/>
    <mergeCell ref="H315:H317"/>
    <mergeCell ref="F245:F252"/>
    <mergeCell ref="L253:L260"/>
    <mergeCell ref="C253:C260"/>
    <mergeCell ref="J253:J260"/>
    <mergeCell ref="E253:E260"/>
    <mergeCell ref="H245:H252"/>
    <mergeCell ref="G253:G260"/>
    <mergeCell ref="D245:D252"/>
    <mergeCell ref="L215:L218"/>
    <mergeCell ref="L245:L252"/>
    <mergeCell ref="K245:K252"/>
    <mergeCell ref="K221:K225"/>
    <mergeCell ref="K235:K240"/>
    <mergeCell ref="A232:U232"/>
    <mergeCell ref="A231:C231"/>
    <mergeCell ref="L221:L225"/>
    <mergeCell ref="F221:F225"/>
    <mergeCell ref="D221:D225"/>
    <mergeCell ref="L235:L240"/>
    <mergeCell ref="G245:G252"/>
    <mergeCell ref="J306:J308"/>
    <mergeCell ref="I245:I252"/>
    <mergeCell ref="I276:I278"/>
    <mergeCell ref="J276:J278"/>
    <mergeCell ref="A303:U303"/>
    <mergeCell ref="B253:B260"/>
    <mergeCell ref="A245:A252"/>
    <mergeCell ref="I306:I308"/>
    <mergeCell ref="A561:A564"/>
    <mergeCell ref="A545:A547"/>
    <mergeCell ref="C545:C547"/>
    <mergeCell ref="C550:C555"/>
    <mergeCell ref="B561:B564"/>
    <mergeCell ref="A558:C558"/>
    <mergeCell ref="B550:B555"/>
    <mergeCell ref="C561:C564"/>
    <mergeCell ref="B545:B547"/>
    <mergeCell ref="K533:K538"/>
    <mergeCell ref="C528:C532"/>
    <mergeCell ref="A486:A492"/>
    <mergeCell ref="B498:B501"/>
    <mergeCell ref="B486:B492"/>
    <mergeCell ref="A493:A497"/>
    <mergeCell ref="B493:B497"/>
    <mergeCell ref="B533:B538"/>
    <mergeCell ref="C519:C524"/>
    <mergeCell ref="C493:C497"/>
    <mergeCell ref="H533:H538"/>
    <mergeCell ref="E528:E532"/>
    <mergeCell ref="I533:I538"/>
    <mergeCell ref="A479:A485"/>
    <mergeCell ref="A525:C525"/>
    <mergeCell ref="C486:C492"/>
    <mergeCell ref="A528:A532"/>
    <mergeCell ref="I486:I492"/>
    <mergeCell ref="I512:I517"/>
    <mergeCell ref="A512:A517"/>
    <mergeCell ref="C533:C538"/>
    <mergeCell ref="F528:F532"/>
    <mergeCell ref="D533:D538"/>
    <mergeCell ref="G528:G532"/>
    <mergeCell ref="E533:E538"/>
    <mergeCell ref="G533:G538"/>
    <mergeCell ref="A355:A357"/>
    <mergeCell ref="B355:B357"/>
    <mergeCell ref="A351:C351"/>
    <mergeCell ref="A327:A329"/>
    <mergeCell ref="C330:C332"/>
    <mergeCell ref="A336:C336"/>
    <mergeCell ref="A345:C345"/>
    <mergeCell ref="B333:B335"/>
    <mergeCell ref="A330:A332"/>
    <mergeCell ref="B330:B332"/>
    <mergeCell ref="C362:C364"/>
    <mergeCell ref="C324:C326"/>
    <mergeCell ref="B324:B326"/>
    <mergeCell ref="B327:B329"/>
    <mergeCell ref="C358:C360"/>
    <mergeCell ref="B235:B240"/>
    <mergeCell ref="B294:B297"/>
    <mergeCell ref="A294:A297"/>
    <mergeCell ref="C291:C293"/>
    <mergeCell ref="A291:A293"/>
    <mergeCell ref="A263:U263"/>
    <mergeCell ref="J245:J252"/>
    <mergeCell ref="I253:I260"/>
    <mergeCell ref="C245:C252"/>
    <mergeCell ref="H253:H260"/>
    <mergeCell ref="A253:A260"/>
    <mergeCell ref="A302:C302"/>
    <mergeCell ref="A318:A320"/>
    <mergeCell ref="C327:C329"/>
    <mergeCell ref="C294:C297"/>
    <mergeCell ref="B306:B308"/>
    <mergeCell ref="C298:C301"/>
    <mergeCell ref="C318:C320"/>
    <mergeCell ref="B321:B323"/>
    <mergeCell ref="A324:A326"/>
    <mergeCell ref="B245:B252"/>
    <mergeCell ref="A315:A317"/>
    <mergeCell ref="A312:A314"/>
    <mergeCell ref="A298:A301"/>
    <mergeCell ref="A272:C272"/>
    <mergeCell ref="A273:U273"/>
    <mergeCell ref="B315:B317"/>
    <mergeCell ref="C309:C311"/>
    <mergeCell ref="C306:C308"/>
    <mergeCell ref="K253:K260"/>
    <mergeCell ref="A221:A225"/>
    <mergeCell ref="C221:C225"/>
    <mergeCell ref="B215:B218"/>
    <mergeCell ref="B221:B225"/>
    <mergeCell ref="A207:A210"/>
    <mergeCell ref="A215:A218"/>
    <mergeCell ref="A211:A214"/>
    <mergeCell ref="C211:C214"/>
    <mergeCell ref="J221:J225"/>
    <mergeCell ref="J211:J214"/>
    <mergeCell ref="I215:I218"/>
    <mergeCell ref="J215:J218"/>
    <mergeCell ref="I211:I214"/>
    <mergeCell ref="I221:I225"/>
    <mergeCell ref="H276:H278"/>
    <mergeCell ref="B207:B210"/>
    <mergeCell ref="C207:C210"/>
    <mergeCell ref="F253:F260"/>
    <mergeCell ref="B211:B214"/>
    <mergeCell ref="E245:E252"/>
    <mergeCell ref="C215:C218"/>
    <mergeCell ref="H221:H225"/>
    <mergeCell ref="E221:E225"/>
    <mergeCell ref="E215:E218"/>
    <mergeCell ref="R1:U1"/>
    <mergeCell ref="R2:U2"/>
    <mergeCell ref="K215:K218"/>
    <mergeCell ref="A167:C167"/>
    <mergeCell ref="A181:U181"/>
    <mergeCell ref="A22:A25"/>
    <mergeCell ref="C22:C25"/>
    <mergeCell ref="A32:A35"/>
    <mergeCell ref="C32:C35"/>
    <mergeCell ref="B32:B35"/>
    <mergeCell ref="A198:A201"/>
    <mergeCell ref="B198:B201"/>
    <mergeCell ref="A184:A188"/>
    <mergeCell ref="C184:C188"/>
    <mergeCell ref="B184:B188"/>
    <mergeCell ref="C198:C201"/>
    <mergeCell ref="B202:B206"/>
    <mergeCell ref="D198:D201"/>
    <mergeCell ref="C194:C197"/>
    <mergeCell ref="A103:A106"/>
    <mergeCell ref="B103:B106"/>
    <mergeCell ref="A202:A206"/>
    <mergeCell ref="C202:C206"/>
    <mergeCell ref="A140:A142"/>
    <mergeCell ref="B140:B142"/>
    <mergeCell ref="C140:C142"/>
    <mergeCell ref="D19:D21"/>
    <mergeCell ref="E19:E21"/>
    <mergeCell ref="C29:C31"/>
    <mergeCell ref="D29:D31"/>
    <mergeCell ref="C19:C21"/>
    <mergeCell ref="D103:D106"/>
    <mergeCell ref="E103:E106"/>
    <mergeCell ref="D45:D48"/>
    <mergeCell ref="E99:E102"/>
    <mergeCell ref="D49:D52"/>
    <mergeCell ref="E49:E52"/>
    <mergeCell ref="D72:D74"/>
    <mergeCell ref="D92:D94"/>
    <mergeCell ref="E92:E94"/>
    <mergeCell ref="A60:C60"/>
    <mergeCell ref="A88:C88"/>
    <mergeCell ref="A72:A74"/>
    <mergeCell ref="C72:C74"/>
    <mergeCell ref="E32:E35"/>
    <mergeCell ref="J19:J21"/>
    <mergeCell ref="B194:B197"/>
    <mergeCell ref="B189:B193"/>
    <mergeCell ref="A147:C147"/>
    <mergeCell ref="B72:B74"/>
    <mergeCell ref="A157:A159"/>
    <mergeCell ref="A144:A146"/>
    <mergeCell ref="B163:B165"/>
    <mergeCell ref="A29:A31"/>
    <mergeCell ref="B29:B31"/>
    <mergeCell ref="K19:K21"/>
    <mergeCell ref="L19:L21"/>
    <mergeCell ref="A26:A28"/>
    <mergeCell ref="B26:B28"/>
    <mergeCell ref="C26:C28"/>
    <mergeCell ref="D26:D28"/>
    <mergeCell ref="F19:F21"/>
    <mergeCell ref="G19:G21"/>
    <mergeCell ref="H19:H21"/>
    <mergeCell ref="L29:L31"/>
    <mergeCell ref="B42:B44"/>
    <mergeCell ref="C42:C44"/>
    <mergeCell ref="D42:D44"/>
    <mergeCell ref="E42:E44"/>
    <mergeCell ref="I42:I44"/>
    <mergeCell ref="J42:J44"/>
    <mergeCell ref="K42:K44"/>
    <mergeCell ref="L42:L44"/>
    <mergeCell ref="D32:D35"/>
    <mergeCell ref="L92:L94"/>
    <mergeCell ref="A62:U62"/>
    <mergeCell ref="A95:A98"/>
    <mergeCell ref="B95:B98"/>
    <mergeCell ref="C95:C98"/>
    <mergeCell ref="D95:D98"/>
    <mergeCell ref="K95:K98"/>
    <mergeCell ref="L95:L98"/>
    <mergeCell ref="E95:E98"/>
    <mergeCell ref="C92:C94"/>
    <mergeCell ref="K99:K102"/>
    <mergeCell ref="F95:F98"/>
    <mergeCell ref="H95:H98"/>
    <mergeCell ref="G95:G98"/>
    <mergeCell ref="I95:I98"/>
    <mergeCell ref="I99:I102"/>
    <mergeCell ref="J95:J98"/>
    <mergeCell ref="J99:J102"/>
    <mergeCell ref="H103:H106"/>
    <mergeCell ref="I103:I106"/>
    <mergeCell ref="L99:L102"/>
    <mergeCell ref="A99:A102"/>
    <mergeCell ref="F99:F102"/>
    <mergeCell ref="G99:G102"/>
    <mergeCell ref="H99:H102"/>
    <mergeCell ref="B99:B102"/>
    <mergeCell ref="C99:C102"/>
    <mergeCell ref="D99:D102"/>
    <mergeCell ref="E122:E125"/>
    <mergeCell ref="F122:F125"/>
    <mergeCell ref="G122:G125"/>
    <mergeCell ref="F103:F106"/>
    <mergeCell ref="G103:G106"/>
    <mergeCell ref="A122:A125"/>
    <mergeCell ref="B122:B125"/>
    <mergeCell ref="C122:C125"/>
    <mergeCell ref="D122:D125"/>
    <mergeCell ref="K122:K125"/>
    <mergeCell ref="J103:J106"/>
    <mergeCell ref="K103:K106"/>
    <mergeCell ref="L103:L106"/>
    <mergeCell ref="K140:K142"/>
    <mergeCell ref="L122:L125"/>
    <mergeCell ref="E140:E142"/>
    <mergeCell ref="F140:F142"/>
    <mergeCell ref="G140:G142"/>
    <mergeCell ref="H140:H142"/>
    <mergeCell ref="L140:L142"/>
    <mergeCell ref="H122:H125"/>
    <mergeCell ref="I122:I125"/>
    <mergeCell ref="J122:J125"/>
    <mergeCell ref="D140:D142"/>
    <mergeCell ref="I140:I142"/>
    <mergeCell ref="J140:J142"/>
    <mergeCell ref="E198:E201"/>
    <mergeCell ref="D194:D197"/>
    <mergeCell ref="D150:D152"/>
    <mergeCell ref="E150:E152"/>
    <mergeCell ref="E160:E162"/>
    <mergeCell ref="D160:D162"/>
    <mergeCell ref="D189:D193"/>
    <mergeCell ref="D202:D206"/>
    <mergeCell ref="D207:D210"/>
    <mergeCell ref="E207:E210"/>
    <mergeCell ref="D215:D218"/>
    <mergeCell ref="D211:D214"/>
    <mergeCell ref="E211:E214"/>
    <mergeCell ref="W1531:W1532"/>
    <mergeCell ref="G402:G405"/>
    <mergeCell ref="H386:H391"/>
    <mergeCell ref="H392:H396"/>
    <mergeCell ref="J402:J405"/>
    <mergeCell ref="I386:I391"/>
    <mergeCell ref="J397:J401"/>
    <mergeCell ref="L533:L538"/>
    <mergeCell ref="H528:H532"/>
    <mergeCell ref="J533:J538"/>
  </mergeCells>
  <printOptions/>
  <pageMargins left="0.7874015748031497" right="0.7874015748031497" top="1.1811023622047245" bottom="0.3937007874015748" header="0.5118110236220472" footer="0.5118110236220472"/>
  <pageSetup firstPageNumber="4" useFirstPageNumber="1" horizontalDpi="600" verticalDpi="600" orientation="landscape" paperSize="9" scale="50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2011-01-21T14:06:43Z</cp:lastPrinted>
  <dcterms:created xsi:type="dcterms:W3CDTF">2010-05-18T12:42:47Z</dcterms:created>
  <dcterms:modified xsi:type="dcterms:W3CDTF">2011-01-28T13:00:54Z</dcterms:modified>
  <cp:category/>
  <cp:version/>
  <cp:contentType/>
  <cp:contentStatus/>
</cp:coreProperties>
</file>